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updateLinks="never" codeName="DieseArbeitsmappe" defaultThemeVersion="124226"/>
  <mc:AlternateContent xmlns:mc="http://schemas.openxmlformats.org/markup-compatibility/2006">
    <mc:Choice Requires="x15">
      <x15ac:absPath xmlns:x15ac="http://schemas.microsoft.com/office/spreadsheetml/2010/11/ac" url="O:\L-2\L-2 PfAU\Meldebögen\2025\Erhebung 2026\"/>
    </mc:Choice>
  </mc:AlternateContent>
  <xr:revisionPtr revIDLastSave="0" documentId="13_ncr:1_{2860D5B4-F702-4627-8331-553975B3838A}" xr6:coauthVersionLast="36" xr6:coauthVersionMax="36" xr10:uidLastSave="{00000000-0000-0000-0000-000000000000}"/>
  <bookViews>
    <workbookView xWindow="0" yWindow="0" windowWidth="25200" windowHeight="11780" xr2:uid="{00000000-000D-0000-FFFF-FFFF00000000}"/>
  </bookViews>
  <sheets>
    <sheet name="(1) Stammdaten" sheetId="9" r:id="rId1"/>
    <sheet name="(2) Auszubildende - Studierende" sheetId="15" r:id="rId2"/>
    <sheet name="(3) Einverständniserklärung" sheetId="8" r:id="rId3"/>
    <sheet name="(4) Ausfüllhinweise" sheetId="11" r:id="rId4"/>
    <sheet name="(5) Merkblatt" sheetId="10" r:id="rId5"/>
  </sheets>
  <externalReferences>
    <externalReference r:id="rId6"/>
  </externalReferences>
  <definedNames>
    <definedName name="_xlnm.Print_Area" localSheetId="1">'(2) Auszubildende - Studierende'!$B$2:$N$65</definedName>
    <definedName name="_xlnm.Print_Area" localSheetId="2">'(3) Einverständniserklärung'!$A$1:$I$36</definedName>
    <definedName name="_xlnm.Print_Area" localSheetId="3">'(4) Ausfüllhinweise'!$A$1:$C$78</definedName>
    <definedName name="IK" localSheetId="1">'[1](1) Stammdaten'!$C$13</definedName>
    <definedName name="IK">'(1) Stammdaten'!$C$16</definedName>
    <definedName name="IK_Stammdaten">'(1) Stammdaten'!$C$16</definedName>
    <definedName name="monatlicher_Pauschalbetrag_2025" localSheetId="1">#REF!</definedName>
    <definedName name="monatlicher_Pauschalbetrag_2025">#REF!</definedName>
    <definedName name="Name_Einrichtung">'(1) Stammdaten'!$C$18</definedName>
    <definedName name="Name_Krankenhaus">'[1](1) Stammdaten'!$C$14</definedName>
    <definedName name="Name_Tr">'(1) Stammdaten'!$C$25</definedName>
    <definedName name="Name_Träger">'[1](1) Stammdaten'!$C$19</definedName>
  </definedNames>
  <calcPr calcId="191029"/>
</workbook>
</file>

<file path=xl/calcChain.xml><?xml version="1.0" encoding="utf-8"?>
<calcChain xmlns="http://schemas.openxmlformats.org/spreadsheetml/2006/main">
  <c r="K47" i="15" l="1"/>
  <c r="K48" i="15"/>
  <c r="K49" i="15"/>
  <c r="K50" i="15"/>
  <c r="K51" i="15"/>
  <c r="K46" i="15"/>
  <c r="H38" i="15"/>
  <c r="H39" i="15"/>
  <c r="H40" i="15"/>
  <c r="H41" i="15"/>
  <c r="H37" i="15"/>
  <c r="L30" i="15"/>
  <c r="L31" i="15"/>
  <c r="L32" i="15"/>
  <c r="L29" i="15"/>
  <c r="K30" i="15"/>
  <c r="K31" i="15"/>
  <c r="K32" i="15"/>
  <c r="K29" i="15"/>
  <c r="K20" i="15"/>
  <c r="K21" i="15"/>
  <c r="K22" i="15"/>
  <c r="K23" i="15"/>
  <c r="K24" i="15"/>
  <c r="K19" i="15"/>
  <c r="C4" i="15"/>
  <c r="C3" i="15"/>
  <c r="C2" i="15"/>
  <c r="E65" i="15"/>
  <c r="D65" i="15"/>
  <c r="C65" i="15"/>
  <c r="J65" i="15" s="1"/>
  <c r="E64" i="15"/>
  <c r="D64" i="15"/>
  <c r="C64" i="15"/>
  <c r="J64" i="15" s="1"/>
  <c r="E63" i="15"/>
  <c r="D63" i="15"/>
  <c r="C63" i="15"/>
  <c r="J63" i="15" s="1"/>
  <c r="E62" i="15"/>
  <c r="D62" i="15"/>
  <c r="C62" i="15"/>
  <c r="J62" i="15" s="1"/>
  <c r="E61" i="15"/>
  <c r="D61" i="15"/>
  <c r="C61" i="15"/>
  <c r="J61" i="15" s="1"/>
  <c r="E60" i="15"/>
  <c r="D60" i="15"/>
  <c r="C60" i="15"/>
  <c r="J60" i="15" s="1"/>
  <c r="E59" i="15"/>
  <c r="D59" i="15"/>
  <c r="C59" i="15"/>
  <c r="J59" i="15" s="1"/>
  <c r="E58" i="15"/>
  <c r="D58" i="15"/>
  <c r="C58" i="15"/>
  <c r="J58" i="15" s="1"/>
  <c r="E57" i="15"/>
  <c r="D57" i="15"/>
  <c r="C57" i="15"/>
  <c r="J57" i="15" s="1"/>
  <c r="E56" i="15"/>
  <c r="D56" i="15"/>
  <c r="C56" i="15"/>
  <c r="J56" i="15" s="1"/>
  <c r="E51" i="15"/>
  <c r="D51" i="15"/>
  <c r="C51" i="15"/>
  <c r="E50" i="15"/>
  <c r="D50" i="15"/>
  <c r="C50" i="15"/>
  <c r="E49" i="15"/>
  <c r="D49" i="15"/>
  <c r="C49" i="15"/>
  <c r="E48" i="15"/>
  <c r="D48" i="15"/>
  <c r="C48" i="15"/>
  <c r="E47" i="15"/>
  <c r="D47" i="15"/>
  <c r="C47" i="15"/>
  <c r="E46" i="15"/>
  <c r="D46" i="15"/>
  <c r="C46" i="15"/>
  <c r="C41" i="15"/>
  <c r="I41" i="15" s="1"/>
  <c r="C40" i="15"/>
  <c r="I40" i="15" s="1"/>
  <c r="C39" i="15"/>
  <c r="I39" i="15" s="1"/>
  <c r="C38" i="15"/>
  <c r="I38" i="15" s="1"/>
  <c r="C37" i="15"/>
  <c r="C32" i="15"/>
  <c r="D32" i="15" s="1"/>
  <c r="M32" i="15" s="1"/>
  <c r="M31" i="15"/>
  <c r="D31" i="15"/>
  <c r="C31" i="15"/>
  <c r="C30" i="15"/>
  <c r="D30" i="15" s="1"/>
  <c r="C29" i="15"/>
  <c r="D29" i="15" s="1"/>
  <c r="M29" i="15" s="1"/>
  <c r="C24" i="15"/>
  <c r="C23" i="15"/>
  <c r="D23" i="15" s="1"/>
  <c r="L23" i="15" s="1"/>
  <c r="C22" i="15"/>
  <c r="C21" i="15"/>
  <c r="D21" i="15" s="1"/>
  <c r="L21" i="15" s="1"/>
  <c r="C20" i="15"/>
  <c r="C19" i="15"/>
  <c r="D19" i="15" s="1"/>
  <c r="L19" i="15" s="1"/>
  <c r="C14" i="15"/>
  <c r="G14" i="15" s="1"/>
  <c r="C13" i="15"/>
  <c r="G13" i="15" s="1"/>
  <c r="C12" i="15"/>
  <c r="G12" i="15" s="1"/>
  <c r="C11" i="15"/>
  <c r="G11" i="15" s="1"/>
  <c r="G10" i="15"/>
  <c r="C10" i="15"/>
  <c r="C9" i="15"/>
  <c r="G9" i="15" s="1"/>
  <c r="I37" i="15" l="1"/>
  <c r="M30" i="15"/>
  <c r="D20" i="15"/>
  <c r="L20" i="15" s="1"/>
  <c r="D22" i="15"/>
  <c r="L22" i="15" s="1"/>
  <c r="D24" i="15"/>
  <c r="L24" i="15" s="1"/>
  <c r="D19" i="8"/>
  <c r="D16" i="8"/>
</calcChain>
</file>

<file path=xl/sharedStrings.xml><?xml version="1.0" encoding="utf-8"?>
<sst xmlns="http://schemas.openxmlformats.org/spreadsheetml/2006/main" count="310" uniqueCount="223">
  <si>
    <t>Statistisches Landesamt Bremen</t>
  </si>
  <si>
    <t>An der Weide 14-16</t>
  </si>
  <si>
    <t>28195 Bremen</t>
  </si>
  <si>
    <t>IK</t>
  </si>
  <si>
    <t>Teilzeit</t>
  </si>
  <si>
    <t>Name der Einrichtung</t>
  </si>
  <si>
    <t>Unterschrift / Firmenstempel</t>
  </si>
  <si>
    <t>Ort, Datum</t>
  </si>
  <si>
    <r>
      <t xml:space="preserve">Name des Unterzeichnenden 
</t>
    </r>
    <r>
      <rPr>
        <i/>
        <sz val="9"/>
        <color theme="1"/>
        <rFont val="Arial"/>
        <family val="2"/>
      </rPr>
      <t>(in Druckbuchstaben)</t>
    </r>
  </si>
  <si>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</si>
  <si>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</si>
  <si>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</si>
  <si>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</si>
  <si>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</si>
  <si>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t>Anzahl Auszubildende</t>
  </si>
  <si>
    <t>Einverständniserklärung</t>
  </si>
  <si>
    <t>Pflegeausbildungsfonds</t>
  </si>
  <si>
    <t>Ambulante Einrichtungen</t>
  </si>
  <si>
    <t>Stammdaten</t>
  </si>
  <si>
    <t>Inkrafttreten des Versorgungsvertrages</t>
  </si>
  <si>
    <t xml:space="preserve">Name </t>
  </si>
  <si>
    <t>Straße, Hausnr.</t>
  </si>
  <si>
    <t>PLZ, Ort</t>
  </si>
  <si>
    <t>Allgemeine Angaben zum Träger</t>
  </si>
  <si>
    <t>Telefon/-fax</t>
  </si>
  <si>
    <t>E-Mail</t>
  </si>
  <si>
    <t>Bankverbindung</t>
  </si>
  <si>
    <t>Kontoinhaber</t>
  </si>
  <si>
    <t>IBAN</t>
  </si>
  <si>
    <t>Kreditinstitut</t>
  </si>
  <si>
    <t>Mitteilungspflichten</t>
  </si>
  <si>
    <t>Rückfragen an: pflegeausbildungsfonds@statistik.bremen.de oder (0421) 361 - 98148</t>
  </si>
  <si>
    <t>(1) Stammdaten</t>
  </si>
  <si>
    <t>Beschreibung</t>
  </si>
  <si>
    <t>Ausfüllbeispiel</t>
  </si>
  <si>
    <t>01.01.2019</t>
  </si>
  <si>
    <t>Mustereinrichtung GmbH &amp; Co. KG</t>
  </si>
  <si>
    <t>Betriebssitz der Einrichtung</t>
  </si>
  <si>
    <t>Musterstr. 1</t>
  </si>
  <si>
    <t>5-stellige Postleitzahl / Postleitzahl der Postfachadresse, Ort der Einrichtung</t>
  </si>
  <si>
    <t>28195 Musterort</t>
  </si>
  <si>
    <t>Musterträger KG</t>
  </si>
  <si>
    <t>Betriebssitz des Trägers</t>
  </si>
  <si>
    <t>Musterstr. 175</t>
  </si>
  <si>
    <t>5-stellige Postleitzahl / Postleitzahl der Postfachadresse, Ort des Trägers</t>
  </si>
  <si>
    <t>28195 Trägerort</t>
  </si>
  <si>
    <t>0421/123456</t>
  </si>
  <si>
    <t>Erika.Muster@traeger.de 
(nicht: info@traeger.de)</t>
  </si>
  <si>
    <t>Name des kontoführenden Kreditinstituts</t>
  </si>
  <si>
    <t>Beispielbank Bremen</t>
  </si>
  <si>
    <t>1. Anzahl der Vollzeitäquivalente (VZÄ) aller Pflegefachkräfte, die am 15. Dezember des Vorjahres in der ambulanten Pflegeeinrichtung beschäftigt oder eingesetzt sind (§ 11 Abs. 2 PflAFinV) und Leistungen nach SGB XI erbringen</t>
  </si>
  <si>
    <t>(3) Einverständniserklärung</t>
  </si>
  <si>
    <t xml:space="preserve">123 456 789 </t>
  </si>
  <si>
    <t>Merkblatt zu den Mitteilungspflichten – ambulant</t>
  </si>
  <si>
    <t>Berechnungsmöglichkeiten zu 1) Anzahl der Vollzeitäquivalente (VZÄ) aller Pflegefachkräfte an, die am 15. Dezember des Vorjahres in der ambulanten Pflegeeinrichtung beschäftigt oder eingesetzt sind (§ 11 Abs. 2 PflAFinV)</t>
  </si>
  <si>
    <t>Berechnungsmöglichkeit 1</t>
  </si>
  <si>
    <t>Bezeichnung</t>
  </si>
  <si>
    <t>Vollzeitäquivalente (VZÄ)</t>
  </si>
  <si>
    <t>Pflegefachkräfte gem. § 1 Abs. 2 PflAFinV inkl. Pflegedienstleitungen</t>
  </si>
  <si>
    <t>abzgl. Pflegefachkräfte mit unbezahlten Fehlzeiten</t>
  </si>
  <si>
    <t>Zwischensumme</t>
  </si>
  <si>
    <t>zzgl. Pflegefachkräfte durch Leiharbeit</t>
  </si>
  <si>
    <t xml:space="preserve">Zu meldende Pflegefachkräfte </t>
  </si>
  <si>
    <t xml:space="preserve">b) Anhand des Umsatzes, der im Bereich des SGB XI erwirtschaftet wird im Verhältnis zum Gesamtumsatz. Dieses Verhältnis ist auf die Pflegefachkräfte (VZÄ) anzuwenden. </t>
  </si>
  <si>
    <t>Berechnungsmöglichkeit 2</t>
  </si>
  <si>
    <t>Prozentualer Anteil</t>
  </si>
  <si>
    <t>Erlöse aus SGB V-Leistungen</t>
  </si>
  <si>
    <t>Summe der Gesamterlöse</t>
  </si>
  <si>
    <t>24 VZÄ</t>
  </si>
  <si>
    <t>x</t>
  </si>
  <si>
    <t>Anteil Erlöse aus SGB XI-Leistungen</t>
  </si>
  <si>
    <t>=</t>
  </si>
  <si>
    <t>12,62 VZÄ</t>
  </si>
  <si>
    <t>- Pflegeausbildungsfonds -</t>
  </si>
  <si>
    <t>Allgemeine Angaben</t>
  </si>
  <si>
    <t>Beachten Sie hier bitte die zwei Berechnungsmöglichkeiten auf dem Merkblatt (5) zu den Mitteilungspflichten</t>
  </si>
  <si>
    <t>Name der Einrichtung:</t>
  </si>
  <si>
    <t>Institutionskennzeichen (IK):</t>
  </si>
  <si>
    <r>
      <t xml:space="preserve">ACHTUNG: Leistungen nach § 37 Abs. 3, § 39 und § 45b SGB XI sind für die Meldung an den Pflegeausbildungsfonds </t>
    </r>
    <r>
      <rPr>
        <b/>
        <u/>
        <sz val="11"/>
        <color theme="1"/>
        <rFont val="Arial"/>
        <family val="2"/>
      </rPr>
      <t>nicht</t>
    </r>
    <r>
      <rPr>
        <b/>
        <sz val="11"/>
        <color theme="1"/>
        <rFont val="Arial"/>
        <family val="2"/>
      </rPr>
      <t xml:space="preserve"> zu berücksichtigen.</t>
    </r>
  </si>
  <si>
    <t>Erlöse aus SGB XI-Leistungen (ohne § 37 Abs. 3, § 39 und § 45b)</t>
  </si>
  <si>
    <t>Tragen Sie hier den vollständigen Namen des Trägers der Einrichtung ein.</t>
  </si>
  <si>
    <t>Bitte tragen Sie die IBAN (International Bank Account Number) ein.</t>
  </si>
  <si>
    <t>Diese Eintragung umfasst die Punkte der zu meldenden SGB XI-Leistungen.</t>
  </si>
  <si>
    <t>Tragen Sie den Namen des Kontoinhabers ein.</t>
  </si>
  <si>
    <t>9-stelliges Institutionskennzeichen -  Identifikationsnummer der deutschen Sozialversicherung</t>
  </si>
  <si>
    <t>Tragen Sie hier bitte das Datum des Inkrafttretens des Versorgungsvertrages ein.</t>
  </si>
  <si>
    <t>Durchwahl einer Ansprechperson bei Rückfragen und Faxnummer</t>
  </si>
  <si>
    <t>Erika.Muster@einrichtung.de
(bitte nicht: info@einrichtung.de)</t>
  </si>
  <si>
    <t>Durchwahl der Ansprechperson bei Rückfragen bzw. Fax-Nr. für die Zusendung von Bescheiden</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</si>
  <si>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</si>
  <si>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Name des Trägers</t>
  </si>
  <si>
    <t>Anzahl
Auszubildende</t>
  </si>
  <si>
    <t>Bitte geben Sie hier die E-Mail-Adresse einer Ansprechperson für zukünftige Rückfragen an.</t>
  </si>
  <si>
    <t>Allgemeine Angaben zur ambulanten Einrichtung</t>
  </si>
  <si>
    <t>Tragen Sie hier den vollständigen Namen der ambulanten Einrichtung ein.</t>
  </si>
  <si>
    <t>geplanter Ausbildungs-
beginn (Datum)</t>
  </si>
  <si>
    <t>Ø monatliche Arbeitgeber-
Bruttokosten einer
Pflegefachkraft</t>
  </si>
  <si>
    <t>Ausbildungs-
beginn (Datum)</t>
  </si>
  <si>
    <t>geplanter oder tatsächlicher Ausbildungs-
beginn (Datum)</t>
  </si>
  <si>
    <t>Alle orange gefärbten Felder werden automatisch
ausgefüllt</t>
  </si>
  <si>
    <t>Geplanter Ausbildungsbeginn</t>
  </si>
  <si>
    <t>Ø Ausbildungsvergütung pro Monat je Auszubildendem</t>
  </si>
  <si>
    <t>Ø Arbeitgeber-Bruttokosten pro Monat je Auszubildendem</t>
  </si>
  <si>
    <t>geplanter oder tatsächlicher Ausbildungsbeginn (Datum)</t>
  </si>
  <si>
    <t>Ø monatliche Arbeitgeber-Bruttokosten einer
Pflegefachkraft</t>
  </si>
  <si>
    <t>Ausbildungsbeginn (Datum)</t>
  </si>
  <si>
    <t>Gesperrt!</t>
  </si>
  <si>
    <t>Werte aus dem 1. Ausbildungsjahr</t>
  </si>
  <si>
    <t>Werte aus dem 2. Ausbildungsjahr</t>
  </si>
  <si>
    <t>Werte aus dem 3. Lehrjahr</t>
  </si>
  <si>
    <t>Name der Person, die Rückfragen zum Erhebungsbogen beantworten kann.</t>
  </si>
  <si>
    <t>Ø Ausbildungs-
vergütung
1. Lehrjahr</t>
  </si>
  <si>
    <t>Ø Arbeitgeber-Bruttokosten
1. Lehrjahr</t>
  </si>
  <si>
    <t>Ø Ausbildungs-
vergütung
2. Lehrjahr</t>
  </si>
  <si>
    <t>Ø Arbeitgeber-Bruttokosten
2. Lehrjahr</t>
  </si>
  <si>
    <t>Ø Ausbildungs-
vergütung
3. Lehrjahr</t>
  </si>
  <si>
    <t>Ø Arbeitgeber-Bruttokosten
3. Lehrjahr</t>
  </si>
  <si>
    <r>
      <t xml:space="preserve">Mit Ihrer Unterschrift bestätigen Sie die Richtigkeit der von Ihnen angegeben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</si>
  <si>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1. Ausbil-
dungsjahr</t>
  </si>
  <si>
    <t>2. Ausbil-
dungsjahr</t>
  </si>
  <si>
    <t>3. Ausbil-
dungsjahr</t>
  </si>
  <si>
    <t>Name der Person, die mündlich und schriftlich zur Auskunft berechtigt ist und Rückfragen beantworten kann.</t>
  </si>
  <si>
    <t>Frau Musteransprechpartnerin</t>
  </si>
  <si>
    <t>Anzahl 
Ausbildungsmonate</t>
  </si>
  <si>
    <t>Anzahl
Ausbildungsmonate
1. Lehrjahr</t>
  </si>
  <si>
    <t>Anzahl
Ausbildungsmonate
2. Lehrjahr</t>
  </si>
  <si>
    <t>Anzahl
Ausbildungsmonate
3. Lehrjahr</t>
  </si>
  <si>
    <t>b) Uns ist bekannt, dass das Statistische Landesamt berechtigt ist, weitere Angaben und Unterlagen anzufordern, soweit diese für die Festsetzung des jeweiligen Ausbildungsbudgets erforderlich sind.</t>
  </si>
  <si>
    <t>Geben Sie bitte die Anzahl der Auszubildenden ein, die zum geplanten Ausbildungsbeginn eingestellt werden sollen.</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</si>
  <si>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</si>
  <si>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Geben Sie bitte die Anzahl der Auszubildenden ein, die zum geplanten Ausbildungsbeginn eingestellt werden sollen oder eingestellt wurden.</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</si>
  <si>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</si>
  <si>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an. Jahressonderzahlungen, Zeitzuschläge etc. sind anteilig pro Monat hinzuzurechnen. Die Arbeitgeber-Bruttokosten sind ca. 25 % höher als die Ausbildungsvergütungen.</t>
  </si>
  <si>
    <t>Bitte geben Sie die Ø monatlichen Arbeitgeber-Bruttokosten je Auszubildendem im 1. Lehrjahr an. Jahressonderzahlungen, Zeitzuschläge etc. sind anteilig pro Monat hinzuzurechnen. Die Arbeitgeber-Bruttokosten sind ca. 25 % höher als die Ausbildungsvergütungen.</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</si>
  <si>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</si>
  <si>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</si>
  <si>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</si>
  <si>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Geben Sie bitte die Anzahl der Auszubildenden ein, die zum genannten Ausbildungsbeginn eingestellt wurden.</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</si>
  <si>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</si>
  <si>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</si>
  <si>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DE12 1234 1234 1234 1234 10</t>
  </si>
  <si>
    <t>drop down</t>
  </si>
  <si>
    <t>Bitte beachten Sie zu den Mitteilungspflichten unbedingt die Ausfüllhinweise!</t>
  </si>
  <si>
    <t>Felder mit * sind Pflichtfelder</t>
  </si>
  <si>
    <t>IK (9-stellig)*</t>
  </si>
  <si>
    <t>Name*</t>
  </si>
  <si>
    <t>Straße, Hausnr.*</t>
  </si>
  <si>
    <t>PLZ*, Ort*</t>
  </si>
  <si>
    <t>Name der Person, die Rückfragen zum Erhebungsbogen beantworten kann*</t>
  </si>
  <si>
    <t>E-Mail*</t>
  </si>
  <si>
    <t>1) Anzahl der Vollzeitäquivalente (VZÄ) aller Pflegefachkräfte, die am 15. Dezember des Vorjahres in der ambulanten Pflegeeinrichtung beschäftigt oder eingesetzt sind 
(§ 11 Abs. 2 PflAFinV) und Leistungen nach SGB XI erbringen*</t>
  </si>
  <si>
    <t>Ausbildungsende (Datum)</t>
  </si>
  <si>
    <t>Anzahl Ausbildungsmonate
1. Lehrjahr</t>
  </si>
  <si>
    <t>Ø monatliche Arbeitgeber-Bruttokosten
2. Lehrjahr</t>
  </si>
  <si>
    <t>Ø monatliche Arbeitgeber-Bruttokosten
3. Lehrjahr</t>
  </si>
  <si>
    <t>Ø monatliche Arbeitgeber-Bruttokosten
1. Lehrjahr</t>
  </si>
  <si>
    <t>automatische Berechnung</t>
  </si>
  <si>
    <t>Ø Arbeitgeber-Bruttokosten pro Monat
je Auszubildendem 1. Lehrjahr</t>
  </si>
  <si>
    <t>Ø Arbeitgeber-Bruttokosten pro Monat
je Auszubildendem 2. Lehrjahr</t>
  </si>
  <si>
    <t>Ø Arbeitgeber-Bruttokosten pro Monat
je Auszubildendem 3. Lehrjahr</t>
  </si>
  <si>
    <t>Studienbeginn (Datum)</t>
  </si>
  <si>
    <t>Tragen Sie den Beginn des Studiums des/der Studierenden ein.</t>
  </si>
  <si>
    <t>Anzahl Studierende</t>
  </si>
  <si>
    <t>Geben Sie bitte die Anzahl der Studierenden ein, die zum geplanten Studienbeginn eingestellt werden sollen oder eingestellt wurden.</t>
  </si>
  <si>
    <t>Ø Arbeitgeber-Bruttokosten pro Monat
1. + 2. Semester</t>
  </si>
  <si>
    <t>Bitte geben Sie die Ø monatlichen Arbeitgeber-Bruttokosten der/des Studierenden im 1. oder 2. Semester an. Jahressonderzahlungen, Zeitzuschläge etc. sind anteilig pro Monat hinzuzurechnen. Die Arbeitgeber-Bruttokosten sind ca. 25 % höher als die Ausbildungsvergütungen.</t>
  </si>
  <si>
    <t>Ø Arbeitgeber-Bruttokosten pro Monat
3. + 4. Semester</t>
  </si>
  <si>
    <t>Bitte geben Sie die Ø monatlichen Arbeitgeber-Bruttokosten der/des Studierenden im 3. oder 4. Semester an. Jahressonderzahlungen, Zeitzuschläge etc. sind anteilig pro Monat hinzuzurechnen. Die Arbeitgeber-Bruttokosten sind ca. 25 % höher als die Ausbildungsvergütungen.</t>
  </si>
  <si>
    <t>Ø Arbeitgeber-Bruttokosten pro Monat
5. bis 8. Semester</t>
  </si>
  <si>
    <t>Bitte geben Sie die Ø monatlichen Arbeitgeber-Bruttokosten der/des Studierenden vom 5. bis 8. Semester an. Jahressonderzahlungen, Zeitzuschläge etc. sind anteilig pro Monat hinzuzurechnen. Die Arbeitgeber-Bruttokosten sind ca. 25 % höher als die Ausbildungsvergütungen.</t>
  </si>
  <si>
    <t>Studierende</t>
  </si>
  <si>
    <t>Studien-
beginn (Datum)</t>
  </si>
  <si>
    <t>Anzahl Monate im
1. + 2. Semester</t>
  </si>
  <si>
    <t>Anzahl Monate im
3. + 4. Semester</t>
  </si>
  <si>
    <t>Anzahl Monate im
5. bis 8. Semester</t>
  </si>
  <si>
    <t>Anzahl
Studierende</t>
  </si>
  <si>
    <t>Ø monatliche Arbeitgeber-Bruttokosten
1. + 2. Semester</t>
  </si>
  <si>
    <t>Ø monatliche Arbeitgeber-Bruttokosten
3. + 4. Semester</t>
  </si>
  <si>
    <t>Ø monatliche Arbeitgeber-Bruttokosten
5. bis 8. Semester</t>
  </si>
  <si>
    <t>Felder können ausgefüllt werden</t>
  </si>
  <si>
    <t>Daten für 2026</t>
  </si>
  <si>
    <t>Bitte tragen Sie Ihre geplanten Auszubildenden ein, die im Laufe des Jahres 2026 eine generalistische Pflegeausbildung beginnen werden. (Beginn in 2026)</t>
  </si>
  <si>
    <t>Ausbildungskosten für das Jahr 2026</t>
  </si>
  <si>
    <t>Bemerkung zu Ihren Planwerten</t>
  </si>
  <si>
    <t>Daten für 2025</t>
  </si>
  <si>
    <t>Daten für 2024</t>
  </si>
  <si>
    <r>
      <t xml:space="preserve">Bitte tragen Sie Ihre Auszubildenden ein, die im Laufe des Jahres 2026 ins </t>
    </r>
    <r>
      <rPr>
        <u/>
        <sz val="16"/>
        <color theme="1"/>
        <rFont val="Calibri"/>
        <family val="2"/>
        <scheme val="minor"/>
      </rPr>
      <t>2. Lehrjahr</t>
    </r>
    <r>
      <rPr>
        <sz val="16"/>
        <color theme="1"/>
        <rFont val="Calibri"/>
        <family val="2"/>
        <scheme val="minor"/>
      </rPr>
      <t xml:space="preserve"> kommen werden. </t>
    </r>
    <r>
      <rPr>
        <sz val="14"/>
        <color theme="1"/>
        <rFont val="Calibri"/>
        <family val="2"/>
        <scheme val="minor"/>
      </rPr>
      <t>(Beginn in 2025)</t>
    </r>
  </si>
  <si>
    <t>Mehrkosten im Sinne des
§ 27 PflBG pro Monat</t>
  </si>
  <si>
    <t>Daten für Beendigung</t>
  </si>
  <si>
    <t>Daten für Teilzeit</t>
  </si>
  <si>
    <r>
      <t xml:space="preserve">Bitte tragen Sie Ihre Auszubildenden ein, die im Laufe des Jahres 2026 ins </t>
    </r>
    <r>
      <rPr>
        <u/>
        <sz val="16"/>
        <color theme="1"/>
        <rFont val="Calibri"/>
        <family val="2"/>
        <scheme val="minor"/>
      </rPr>
      <t>3. Lehrjahr</t>
    </r>
    <r>
      <rPr>
        <sz val="16"/>
        <color theme="1"/>
        <rFont val="Calibri"/>
        <family val="2"/>
        <scheme val="minor"/>
      </rPr>
      <t xml:space="preserve"> kommen werden.</t>
    </r>
    <r>
      <rPr>
        <sz val="14"/>
        <color theme="1"/>
        <rFont val="Calibri"/>
        <family val="2"/>
        <scheme val="minor"/>
      </rPr>
      <t xml:space="preserve"> (Beginn in 2024)</t>
    </r>
  </si>
  <si>
    <t xml:space="preserve">Mehrkosten im Sinne des
§ 27 PflBG pro Monat </t>
  </si>
  <si>
    <t>Studienbeginn</t>
  </si>
  <si>
    <t>Beendigung in 2026</t>
  </si>
  <si>
    <t>Bitte tragen Sie Ihre Auszubildenden ein, die im Laufe des Jahres 2026 ihre Ausbildung voraussichtlich beenden werden.</t>
  </si>
  <si>
    <t>Hier können Sie Teilzeitauszubildende eintragen, die das nächste Lehrjahr nach 14 oder 16 Monaten erreichen. (Vorgegebener Ausbildungsbeginn zwischen 2022 und 2025)</t>
  </si>
  <si>
    <t>Bitte tragen Sie Ihre geplanten oder noch vorhandenen Studierenden gemäß des Pflegestudiumstärkungsgesetzes (PflStudStG) ein. Die Regelstudienzeit beträgt 8 Semester.
(Vorgegebener Beginn zwischen 2022 und 2026)</t>
  </si>
  <si>
    <t>c) Uns ist bekannt, dass das Statistische Landesamt das jeweilige Ausbildungsbudget schätzen kann, wenn die gesetzlich vorgeschriebenen Angaben nicht oder nicht vollständig innerhalb der vorgegebenen Fristen mitgeteilt werden. Dies gilt auch, wenn weitere Angaben und Unterlagen vom Statistischen Landesamt nachgefordert wurden.</t>
  </si>
  <si>
    <t>(2) Auszubildende - Studierende</t>
  </si>
  <si>
    <t>Alle bläulich gefärbten Felder können ausgefüllt werden</t>
  </si>
  <si>
    <t>können ausgefüllt werden</t>
  </si>
  <si>
    <t>1. Ausbildungsjahr: Bitte tragen Sie Ihre geplanten Auszubildenden ein, die im Laufe des Jahres 2026 eine generalistische Pflegeausbildung beginnen werden. (Beginn in 2026)</t>
  </si>
  <si>
    <t>2. Ausbildungsjahr: Bitte tragen Sie Ihre Auszubildenden ein, die im Laufe des Jahres 2026 ins 2. Lehrjahr kommen werden. (Beginn in 2025)</t>
  </si>
  <si>
    <t>3. Ausbildungsjahr: Bitte tragen Sie Ihre Auszubildenden ein, die im Laufe des Jahres 2026 ins 3. Lehrjahr kommen werden. (Beginn in 2024)</t>
  </si>
  <si>
    <t>Beendigung in 2026: Bitte tragen Sie Ihre Auszubildenden ein, die im Laufe des Jahres 2026 ihre Ausbildung voraussichtlich beenden werden.</t>
  </si>
  <si>
    <t>Teilzeit: Hier können Sie Teilzeitauszubildende eintragen, die das nächste Lehrjahr nach 14 oder 16 Monaten erreichen. (Vorgegebener Ausbildungsbeginn zwischen 2022 und 2025)</t>
  </si>
  <si>
    <t>Geben Sie bitte die Anzahl der Auszubildenden ein, die zum geplanten Ausbildungsbeginn eingestellt wurden.</t>
  </si>
  <si>
    <t>Studierende: Bitte tragen Sie Ihre geplanten oder noch vorhandenen Studierenden gemäß des Pflegestudiumstärkungsgesetzes (PflStudStG) ein. Die Regelstudienzeit beträgt 8 Semester.</t>
  </si>
  <si>
    <t>Version 13.01.2025</t>
  </si>
  <si>
    <t>2.) a) Summe der im Jahr 2024 abgerechneten Punkte nach SGB XI*</t>
  </si>
  <si>
    <t>b) Umsatz, der im Jahr 2024 durch die Zeitvergütung erwirtschaftet wurde*</t>
  </si>
  <si>
    <t>c) Vereinbarter Individueller Punktwert im Jahr 2024*</t>
  </si>
  <si>
    <r>
      <t xml:space="preserve">Rücksendung bis </t>
    </r>
    <r>
      <rPr>
        <b/>
        <i/>
        <u/>
        <sz val="14"/>
        <color theme="1"/>
        <rFont val="Arial"/>
        <family val="2"/>
      </rPr>
      <t xml:space="preserve">15. Juni 2025 </t>
    </r>
    <r>
      <rPr>
        <sz val="9.5"/>
        <color theme="1"/>
        <rFont val="Arial"/>
        <family val="2"/>
      </rPr>
      <t>(Posteingang oder Eingang per E-Mail)</t>
    </r>
  </si>
  <si>
    <t>Wenn der Betrieb erst im Jahr 2025 aufgenommen wurde, kann die Einrichtung auf Antrag des Betreibers in das Ausgleichsverfahren einbezogen werden.</t>
  </si>
  <si>
    <r>
      <rPr>
        <b/>
        <u/>
        <sz val="10"/>
        <color theme="1"/>
        <rFont val="Arial"/>
        <family val="2"/>
      </rPr>
      <t>Erhebungsmöglichkeiten:</t>
    </r>
    <r>
      <rPr>
        <sz val="10"/>
        <color theme="1"/>
        <rFont val="Arial"/>
        <family val="2"/>
      </rPr>
      <t xml:space="preserve">
a) Berechnung der Pflegefachkräfte nach VZÄ anhand der IST-Werte zum Stichtag 15.12.2025 durch eine elektronische Zeiterfassung. Sollten Sie nicht über eine Echtzeiterfassung verfügen: Auswertung von Planzeiten anhand der Tourenplanung.
</t>
    </r>
    <r>
      <rPr>
        <b/>
        <sz val="10"/>
        <color theme="1"/>
        <rFont val="Arial"/>
        <family val="2"/>
      </rPr>
      <t>(siehe Merkblatt zu den Mitteilungspflichten - ambulant)
Beispiel:</t>
    </r>
    <r>
      <rPr>
        <sz val="10"/>
        <color theme="1"/>
        <rFont val="Arial"/>
        <family val="2"/>
      </rPr>
      <t xml:space="preserve"> In der Einrichtung fallen im Monat Dezember 241 Stunden Leiharbeit an. Man rechnet 241 Stunden Leiharbeit geteilt durch 19 Monatsarbeitstage Dezember 2024 (31 Monatstage bereinigt um Wochenenden und gesetzliche Feiertage) geteilt durch 38,5 Wochenarbeitsstunden mal 5 Arbeitstage mal 1,294 Zuschlag Leiharbeit (fester Faktor aufgrund Nettoarbeitszeit) gleich 2,13. Die Leiharbeitskräfte fließen mit 2,13 VZÄ in die Gesamtrechnung ein.</t>
    </r>
    <r>
      <rPr>
        <b/>
        <sz val="10"/>
        <color theme="1"/>
        <rFont val="Arial"/>
        <family val="2"/>
      </rPr>
      <t xml:space="preserve">
</t>
    </r>
    <r>
      <rPr>
        <sz val="10"/>
        <color theme="1"/>
        <rFont val="Arial"/>
        <family val="2"/>
      </rPr>
      <t xml:space="preserve">
b) Anhand des Umsatzes, der im Bereich des SGB XI erwirtschaftet wird im Verhältnis zum Gesamtumsatz. Dieses Verhältnis ist auf die Pflegefachkräfte (VZÄ) anzuwenden. 
</t>
    </r>
    <r>
      <rPr>
        <b/>
        <sz val="10"/>
        <color theme="1"/>
        <rFont val="Arial"/>
        <family val="2"/>
      </rPr>
      <t>(siehe Merkblatt zu den Mitteilungspflichten - ambulant)</t>
    </r>
    <r>
      <rPr>
        <sz val="10"/>
        <color theme="1"/>
        <rFont val="Arial"/>
        <family val="2"/>
      </rPr>
      <t xml:space="preserve">
</t>
    </r>
    <r>
      <rPr>
        <b/>
        <sz val="10"/>
        <color theme="1"/>
        <rFont val="Arial"/>
        <family val="2"/>
      </rPr>
      <t>Beschäftigt</t>
    </r>
    <r>
      <rPr>
        <sz val="10"/>
        <color theme="1"/>
        <rFont val="Arial"/>
        <family val="2"/>
      </rPr>
      <t xml:space="preserve"> sind alle Pflegefachkräfte, die als Arbeitnehmer (m/w/d) inklusive geringfügig Beschäftigte in der Einrichtung tätig sind. Dabei werden Pflegefachkräfte mit unbezahlten Fehlzeiten (z. B. Elternzeit, Mutterschutz, Freistellungen, Erkrankung ohne Lohnfortzahlung) am Stichtag nicht mitgerechnet. Ebenso nicht mitgerechnet werden Pflegefachkräfte nach § 8 Abs. 6 SGB XI (sogenannte Spahn-Kräfte) und Pflegefachkräfte nach § 132g SGB V (Gesundheitliche Versorgungsplanung für die letzte Lebensphase). Eingerechnet wird hingegen die Verantwortliche Pflegefachkraft (PDL) und deren Stellvertretung.
</t>
    </r>
    <r>
      <rPr>
        <b/>
        <sz val="10"/>
        <color theme="1"/>
        <rFont val="Arial"/>
        <family val="2"/>
      </rPr>
      <t>Eingesetzt</t>
    </r>
    <r>
      <rPr>
        <sz val="10"/>
        <color theme="1"/>
        <rFont val="Arial"/>
        <family val="2"/>
      </rPr>
      <t xml:space="preserve"> sind alle Pflegefachkräfte, die nicht als Arbeitnehmer (m/w/d) in der Einrichtung tätig sind, sondern außerhalb eines Arbeitsvertrages tätig sind (Leiharbeitskräfte). Dabei werden Pflegefachkräfte anteilig ihres Beschäftigungsumfangs mitgezählt.</t>
    </r>
  </si>
  <si>
    <t>2. a) Summe der im Jahr 2024 abgerechneten Punkte nach SGB XI</t>
  </si>
  <si>
    <t>b) Umsatz, der im Jahr 2024 durch die Zeitvergütung erwirtschaftet wurde</t>
  </si>
  <si>
    <t>Geben Sie hier die Gesamterträge aus ambulanten Leistungen nach SGB XI für das Kalenderjahr 20243 an.
Nicht einzubeziehen sind Erträge aus Erstattungen des Ausbildungsrefinanzierungsbetrages und aus Investitionskosten.</t>
  </si>
  <si>
    <t>c) Vereinbarter individueller Punktwert im Jahr 2024</t>
  </si>
  <si>
    <t>Bitte geben Sie hier den Punktwert an, den Sie für das Jahr 2024 mit der zuständigen Pflegekasse vereinbart haben. Wenn Sie keinen Punktwert eingeben, wird der landesdurchschnittliche Punktwert verwendet.</t>
  </si>
  <si>
    <t xml:space="preserve">a) Berechnung der Pflegefachkräfte nach VZÄ anhand der IST-Werte zum Stichtag 15.12.2024 durch eine elektronische Zeiterfassung. Sollten Sie nicht über eine Echtzeiterfassung verfügen: Auswertung von Planzeiten anhand der Tourenplanung </t>
  </si>
  <si>
    <r>
      <t xml:space="preserve">Pflegefachkräfte </t>
    </r>
    <r>
      <rPr>
        <i/>
        <sz val="11"/>
        <color theme="1"/>
        <rFont val="Calibri"/>
        <family val="2"/>
        <scheme val="minor"/>
      </rPr>
      <t>(Vollzeitäquivalente (VZÄ) zum 15.12.2024)</t>
    </r>
  </si>
  <si>
    <r>
      <rPr>
        <b/>
        <sz val="11"/>
        <color theme="1"/>
        <rFont val="Calibri"/>
        <family val="2"/>
        <scheme val="minor"/>
      </rPr>
      <t>Anteil Pflegefachkräfte im Bereich SGB XI</t>
    </r>
    <r>
      <rPr>
        <sz val="11"/>
        <color theme="1"/>
        <rFont val="Calibri"/>
        <family val="2"/>
        <scheme val="minor"/>
      </rPr>
      <t xml:space="preserve">
</t>
    </r>
    <r>
      <rPr>
        <i/>
        <sz val="11"/>
        <color theme="1"/>
        <rFont val="Calibri"/>
        <family val="2"/>
        <scheme val="minor"/>
      </rPr>
      <t xml:space="preserve">Anzahl der Vollzeitäquivalente der examinierten Pflegefachkräfte, die am 15. Dezember 2024 in der Einrichtung beschäftigt waren und auf Pflegeleistungen nach SGB XI entfallen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</si>
</sst>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000\ 000\ 000"/>
    <numFmt numFmtId="165" formatCode="#,##0.00\ &quot;€&quot;"/>
    <numFmt numFmtId="166" formatCode="###\ ###\ ###"/>
    <numFmt numFmtId="167" formatCode="\ "/>
  </numFmts>
  <fonts count="35"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0"/>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b/>
      <u/>
      <sz val="11"/>
      <color theme="1"/>
      <name val="Arial"/>
      <family val="2"/>
    </font>
    <font>
      <sz val="11"/>
      <color theme="1"/>
      <name val="Calibri"/>
      <family val="2"/>
      <scheme val="minor"/>
    </font>
    <font>
      <b/>
      <sz val="14"/>
      <color theme="1"/>
      <name val="Arial"/>
      <family val="2"/>
    </font>
    <font>
      <b/>
      <i/>
      <u/>
      <sz val="12"/>
      <color theme="1"/>
      <name val="Arial"/>
      <family val="2"/>
    </font>
    <font>
      <sz val="9.5"/>
      <color theme="1"/>
      <name val="Arial"/>
      <family val="2"/>
    </font>
    <font>
      <b/>
      <i/>
      <sz val="11"/>
      <color theme="1"/>
      <name val="Arial"/>
      <family val="2"/>
    </font>
    <font>
      <b/>
      <sz val="11"/>
      <color theme="1"/>
      <name val="Calibri"/>
      <family val="2"/>
      <scheme val="minor"/>
    </font>
    <font>
      <b/>
      <sz val="14"/>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b/>
      <i/>
      <u/>
      <sz val="14"/>
      <color theme="1"/>
      <name val="Arial"/>
      <family val="2"/>
    </font>
    <font>
      <sz val="11"/>
      <name val="Calibri"/>
      <family val="2"/>
      <scheme val="minor"/>
    </font>
    <font>
      <b/>
      <sz val="11"/>
      <name val="Calibri"/>
      <family val="2"/>
      <scheme val="minor"/>
    </font>
    <font>
      <sz val="13"/>
      <color theme="1"/>
      <name val="Arial"/>
      <family val="2"/>
    </font>
    <font>
      <sz val="16"/>
      <color theme="1"/>
      <name val="Calibri"/>
      <family val="2"/>
      <scheme val="minor"/>
    </font>
    <font>
      <b/>
      <sz val="16"/>
      <color theme="1"/>
      <name val="Arial"/>
      <family val="2"/>
    </font>
    <font>
      <sz val="14"/>
      <color theme="1"/>
      <name val="Calibri"/>
      <family val="2"/>
      <scheme val="minor"/>
    </font>
    <font>
      <u/>
      <sz val="11"/>
      <color theme="10"/>
      <name val="Calibri"/>
      <family val="2"/>
      <scheme val="minor"/>
    </font>
    <font>
      <u/>
      <sz val="16"/>
      <color theme="1"/>
      <name val="Calibri"/>
      <family val="2"/>
      <scheme val="minor"/>
    </font>
    <font>
      <b/>
      <u/>
      <sz val="10"/>
      <color theme="1"/>
      <name val="Arial"/>
      <family val="2"/>
    </font>
    <font>
      <i/>
      <sz val="11"/>
      <color theme="1"/>
      <name val="Arial"/>
      <family val="2"/>
    </font>
    <font>
      <sz val="10"/>
      <name val="Arial"/>
      <family val="2"/>
    </font>
    <font>
      <sz val="8"/>
      <color theme="1"/>
      <name val="Arial"/>
      <family val="2"/>
    </font>
  </fonts>
  <fills count="15">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C000"/>
        <bgColor indexed="64"/>
      </patternFill>
    </fill>
  </fills>
  <borders count="49">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medium">
        <color theme="0" tint="-0.24994659260841701"/>
      </right>
      <top style="medium">
        <color theme="0" tint="-0.24994659260841701"/>
      </top>
      <bottom style="thick">
        <color theme="0" tint="-0.24994659260841701"/>
      </bottom>
      <diagonal/>
    </border>
    <border>
      <left style="medium">
        <color theme="0" tint="-0.24994659260841701"/>
      </left>
      <right style="thick">
        <color theme="0" tint="-0.24994659260841701"/>
      </right>
      <top style="medium">
        <color theme="0" tint="-0.24994659260841701"/>
      </top>
      <bottom style="thick">
        <color theme="0" tint="-0.2499465926084170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ck">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thick">
        <color theme="0" tint="-0.24994659260841701"/>
      </right>
      <top style="medium">
        <color theme="0" tint="-0.24994659260841701"/>
      </top>
      <bottom/>
      <diagonal/>
    </border>
    <border>
      <left style="thick">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ck">
        <color theme="0" tint="-0.24994659260841701"/>
      </right>
      <top/>
      <bottom style="medium">
        <color theme="0" tint="-0.24994659260841701"/>
      </bottom>
      <diagonal/>
    </border>
    <border>
      <left/>
      <right style="thick">
        <color theme="0" tint="-0.24994659260841701"/>
      </right>
      <top style="medium">
        <color theme="0" tint="-0.24994659260841701"/>
      </top>
      <bottom style="thick">
        <color theme="0" tint="-0.24994659260841701"/>
      </bottom>
      <diagonal/>
    </border>
    <border>
      <left style="thick">
        <color theme="0" tint="-0.24994659260841701"/>
      </left>
      <right style="thick">
        <color theme="0" tint="-0.24994659260841701"/>
      </right>
      <top style="medium">
        <color theme="0" tint="-0.24994659260841701"/>
      </top>
      <bottom style="thick">
        <color theme="0" tint="-0.24994659260841701"/>
      </bottom>
      <diagonal/>
    </border>
    <border>
      <left style="thick">
        <color theme="0" tint="-0.24994659260841701"/>
      </left>
      <right/>
      <top style="medium">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top style="thick">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style="thick">
        <color theme="0" tint="-0.24994659260841701"/>
      </left>
      <right style="thick">
        <color theme="0" tint="-0.24994659260841701"/>
      </right>
      <top/>
      <bottom/>
      <diagonal/>
    </border>
    <border>
      <left style="thin">
        <color indexed="64"/>
      </left>
      <right style="thin">
        <color indexed="64"/>
      </right>
      <top style="thin">
        <color indexed="64"/>
      </top>
      <bottom style="thin">
        <color indexed="64"/>
      </bottom>
      <diagonal/>
    </border>
    <border>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diagonal/>
    </border>
    <border>
      <left style="medium">
        <color theme="0" tint="-0.24994659260841701"/>
      </left>
      <right/>
      <top style="medium">
        <color theme="0" tint="-0.24994659260841701"/>
      </top>
      <bottom/>
      <diagonal/>
    </border>
  </borders>
  <cellStyleXfs count="4">
    <xf numFmtId="0" fontId="0" fillId="0" borderId="0"/>
    <xf numFmtId="44" fontId="12" fillId="0" borderId="0" applyFont="0" applyFill="0" applyBorder="0" applyAlignment="0" applyProtection="0"/>
    <xf numFmtId="0" fontId="29" fillId="0" borderId="0" applyNumberFormat="0" applyFill="0" applyBorder="0" applyAlignment="0" applyProtection="0"/>
    <xf numFmtId="0" fontId="33" fillId="0" borderId="0"/>
  </cellStyleXfs>
  <cellXfs count="236">
    <xf numFmtId="0" fontId="0" fillId="0" borderId="0" xfId="0"/>
    <xf numFmtId="0" fontId="3" fillId="0" borderId="0" xfId="0" applyFont="1" applyProtection="1"/>
    <xf numFmtId="0" fontId="1" fillId="0" borderId="0" xfId="0" applyFont="1" applyProtection="1"/>
    <xf numFmtId="0" fontId="13" fillId="0" borderId="0" xfId="0" applyFont="1" applyProtection="1"/>
    <xf numFmtId="0" fontId="0" fillId="0" borderId="0" xfId="0" applyProtection="1"/>
    <xf numFmtId="0" fontId="1" fillId="0" borderId="0" xfId="0" applyFont="1" applyAlignment="1" applyProtection="1">
      <alignment horizontal="left" vertical="center"/>
    </xf>
    <xf numFmtId="0" fontId="1" fillId="6" borderId="0" xfId="0" applyFont="1" applyFill="1" applyAlignment="1" applyProtection="1">
      <alignment horizontal="left" vertical="center"/>
    </xf>
    <xf numFmtId="0" fontId="2" fillId="5" borderId="0" xfId="0" applyFont="1" applyFill="1" applyAlignment="1" applyProtection="1">
      <alignment horizontal="left" vertical="center"/>
    </xf>
    <xf numFmtId="0" fontId="1" fillId="5" borderId="0" xfId="0" applyFont="1" applyFill="1" applyAlignment="1" applyProtection="1">
      <alignment horizontal="left" vertical="center"/>
    </xf>
    <xf numFmtId="0" fontId="1" fillId="0" borderId="0" xfId="0" quotePrefix="1" applyFont="1" applyProtection="1"/>
    <xf numFmtId="49" fontId="5" fillId="4" borderId="35" xfId="0" applyNumberFormat="1" applyFont="1" applyFill="1" applyBorder="1" applyAlignment="1" applyProtection="1">
      <alignment horizontal="left" vertical="center"/>
      <protection locked="0"/>
    </xf>
    <xf numFmtId="49" fontId="5" fillId="4" borderId="14" xfId="0" applyNumberFormat="1" applyFont="1" applyFill="1" applyBorder="1" applyAlignment="1" applyProtection="1">
      <alignment horizontal="left" vertical="center"/>
      <protection locked="0"/>
    </xf>
    <xf numFmtId="49" fontId="2" fillId="0" borderId="17"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49" fontId="2" fillId="0" borderId="19" xfId="0" applyNumberFormat="1" applyFont="1" applyFill="1" applyBorder="1" applyAlignment="1" applyProtection="1">
      <alignment horizontal="center"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22" xfId="0" quotePrefix="1" applyNumberFormat="1" applyFont="1" applyBorder="1" applyAlignment="1" applyProtection="1">
      <alignment horizontal="left" vertical="center" wrapText="1"/>
    </xf>
    <xf numFmtId="49" fontId="2" fillId="9" borderId="21" xfId="0" applyNumberFormat="1" applyFont="1" applyFill="1" applyBorder="1" applyAlignment="1" applyProtection="1">
      <alignment horizontal="left" vertical="center" wrapText="1"/>
    </xf>
    <xf numFmtId="49" fontId="1" fillId="0" borderId="21"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xf>
    <xf numFmtId="49" fontId="1" fillId="0" borderId="30" xfId="0" applyNumberFormat="1" applyFont="1" applyBorder="1" applyAlignment="1" applyProtection="1">
      <alignment horizontal="left" vertical="center" wrapText="1"/>
    </xf>
    <xf numFmtId="49" fontId="1" fillId="0" borderId="31" xfId="0" applyNumberFormat="1" applyFont="1" applyBorder="1" applyAlignment="1" applyProtection="1">
      <alignment horizontal="left" vertical="center" wrapText="1"/>
    </xf>
    <xf numFmtId="49" fontId="1" fillId="0" borderId="32" xfId="0" applyNumberFormat="1" applyFont="1" applyBorder="1" applyAlignment="1" applyProtection="1">
      <alignment horizontal="left" vertical="center" wrapText="1"/>
    </xf>
    <xf numFmtId="49" fontId="1" fillId="0" borderId="31" xfId="0" applyNumberFormat="1" applyFont="1" applyBorder="1" applyAlignment="1" applyProtection="1">
      <alignment horizontal="left" vertical="center"/>
    </xf>
    <xf numFmtId="49" fontId="1" fillId="0" borderId="32"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0" fontId="1" fillId="0" borderId="22" xfId="0" applyFont="1" applyBorder="1" applyAlignment="1" applyProtection="1">
      <alignment horizontal="left" vertical="center"/>
    </xf>
    <xf numFmtId="49" fontId="1" fillId="0" borderId="2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xf>
    <xf numFmtId="49" fontId="1" fillId="0" borderId="25" xfId="0" applyNumberFormat="1" applyFont="1" applyBorder="1" applyAlignment="1" applyProtection="1">
      <alignment horizontal="left" vertical="center"/>
    </xf>
    <xf numFmtId="49" fontId="1" fillId="0" borderId="27" xfId="0" applyNumberFormat="1" applyFont="1" applyBorder="1" applyAlignment="1" applyProtection="1">
      <alignment horizontal="left" vertical="center" wrapText="1"/>
    </xf>
    <xf numFmtId="1" fontId="1" fillId="0" borderId="29" xfId="0" applyNumberFormat="1" applyFont="1" applyBorder="1" applyAlignment="1" applyProtection="1">
      <alignment horizontal="left" vertical="center"/>
    </xf>
    <xf numFmtId="49" fontId="2" fillId="9" borderId="31" xfId="0" applyNumberFormat="1"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xf>
    <xf numFmtId="49" fontId="1" fillId="0" borderId="24" xfId="0" applyNumberFormat="1" applyFont="1" applyBorder="1" applyAlignment="1" applyProtection="1">
      <alignment horizontal="left" vertical="center" wrapText="1"/>
    </xf>
    <xf numFmtId="165" fontId="1" fillId="0" borderId="22" xfId="0" applyNumberFormat="1" applyFont="1" applyBorder="1" applyAlignment="1" applyProtection="1">
      <alignment horizontal="left" vertical="center"/>
    </xf>
    <xf numFmtId="49" fontId="1" fillId="0" borderId="34" xfId="0" applyNumberFormat="1" applyFont="1" applyBorder="1" applyAlignment="1" applyProtection="1">
      <alignment horizontal="left" vertical="center" wrapText="1"/>
    </xf>
    <xf numFmtId="49" fontId="1" fillId="0" borderId="34" xfId="0" applyNumberFormat="1" applyFont="1" applyBorder="1" applyAlignment="1" applyProtection="1">
      <alignment horizontal="left"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xf>
    <xf numFmtId="0" fontId="25" fillId="4" borderId="5" xfId="0" applyFont="1" applyFill="1" applyBorder="1" applyAlignment="1" applyProtection="1">
      <alignment horizontal="left" vertical="center"/>
    </xf>
    <xf numFmtId="0" fontId="1" fillId="0" borderId="5" xfId="0" applyFont="1" applyFill="1" applyBorder="1" applyAlignment="1" applyProtection="1">
      <alignment horizontal="left" vertical="center" wrapText="1"/>
    </xf>
    <xf numFmtId="0" fontId="25" fillId="11"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165" fontId="1" fillId="0" borderId="5" xfId="0" applyNumberFormat="1" applyFont="1" applyFill="1" applyBorder="1" applyAlignment="1" applyProtection="1">
      <alignment horizontal="center" vertical="center"/>
    </xf>
    <xf numFmtId="0" fontId="27" fillId="0" borderId="0" xfId="0" applyFont="1" applyProtection="1"/>
    <xf numFmtId="0" fontId="3" fillId="0" borderId="0" xfId="0" applyFont="1" applyAlignment="1" applyProtection="1">
      <alignment vertical="center"/>
    </xf>
    <xf numFmtId="0" fontId="1" fillId="0" borderId="0" xfId="0" applyFont="1" applyAlignment="1" applyProtection="1">
      <alignment vertical="center"/>
    </xf>
    <xf numFmtId="0" fontId="8" fillId="0" borderId="11" xfId="0" applyFont="1" applyBorder="1" applyAlignment="1" applyProtection="1">
      <alignment vertical="center"/>
    </xf>
    <xf numFmtId="0" fontId="1" fillId="0" borderId="0" xfId="0" applyFont="1" applyBorder="1" applyProtection="1"/>
    <xf numFmtId="0" fontId="1" fillId="0" borderId="12" xfId="0" applyFont="1" applyBorder="1" applyProtection="1"/>
    <xf numFmtId="0" fontId="1" fillId="0" borderId="11" xfId="0" applyFont="1" applyBorder="1" applyProtection="1"/>
    <xf numFmtId="0" fontId="1" fillId="0" borderId="8" xfId="0" applyFont="1" applyBorder="1" applyProtection="1"/>
    <xf numFmtId="0" fontId="1" fillId="0" borderId="1" xfId="0" applyFont="1" applyBorder="1" applyProtection="1"/>
    <xf numFmtId="0" fontId="1" fillId="0" borderId="9" xfId="0" applyFont="1" applyBorder="1" applyProtection="1"/>
    <xf numFmtId="0" fontId="26" fillId="0" borderId="0" xfId="0" applyFont="1" applyFill="1" applyBorder="1" applyAlignment="1" applyProtection="1">
      <alignment vertical="center" wrapText="1"/>
    </xf>
    <xf numFmtId="0" fontId="0" fillId="0" borderId="0" xfId="0" applyAlignment="1" applyProtection="1"/>
    <xf numFmtId="0" fontId="0" fillId="0" borderId="0" xfId="0" applyFill="1" applyBorder="1" applyProtection="1"/>
    <xf numFmtId="0" fontId="0" fillId="0" borderId="0" xfId="0" applyFill="1" applyProtection="1"/>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2" fillId="12" borderId="5" xfId="0" applyFont="1" applyFill="1" applyBorder="1" applyAlignment="1" applyProtection="1">
      <alignment horizontal="center" vertical="center" wrapText="1"/>
    </xf>
    <xf numFmtId="49" fontId="5" fillId="0" borderId="28" xfId="0" applyNumberFormat="1" applyFont="1" applyBorder="1" applyAlignment="1" applyProtection="1">
      <alignment horizontal="left" vertical="center" wrapText="1"/>
    </xf>
    <xf numFmtId="0" fontId="18" fillId="0" borderId="0" xfId="0" applyFont="1" applyProtection="1"/>
    <xf numFmtId="0" fontId="0" fillId="0" borderId="0" xfId="0" applyAlignment="1" applyProtection="1">
      <alignment vertical="center" wrapText="1"/>
    </xf>
    <xf numFmtId="0" fontId="19" fillId="0" borderId="0" xfId="0" applyFont="1" applyAlignment="1" applyProtection="1">
      <alignment wrapText="1"/>
    </xf>
    <xf numFmtId="0" fontId="20" fillId="0" borderId="0" xfId="0" applyFont="1" applyProtection="1"/>
    <xf numFmtId="0" fontId="17" fillId="0" borderId="26" xfId="0" applyFont="1" applyBorder="1" applyProtection="1"/>
    <xf numFmtId="0" fontId="0" fillId="0" borderId="26" xfId="0" applyBorder="1" applyProtection="1"/>
    <xf numFmtId="0" fontId="0" fillId="0" borderId="26" xfId="0" applyBorder="1" applyAlignment="1" applyProtection="1">
      <alignment horizontal="center"/>
    </xf>
    <xf numFmtId="8" fontId="0" fillId="0" borderId="26" xfId="0" applyNumberFormat="1" applyBorder="1" applyAlignment="1" applyProtection="1">
      <alignment horizontal="center"/>
    </xf>
    <xf numFmtId="10" fontId="0" fillId="0" borderId="26" xfId="0" applyNumberFormat="1" applyBorder="1" applyAlignment="1" applyProtection="1">
      <alignment horizontal="center"/>
    </xf>
    <xf numFmtId="49" fontId="0" fillId="0" borderId="0" xfId="0" applyNumberFormat="1" applyProtection="1"/>
    <xf numFmtId="0" fontId="0" fillId="0" borderId="26" xfId="0" applyBorder="1" applyAlignment="1" applyProtection="1">
      <alignment wrapText="1"/>
    </xf>
    <xf numFmtId="0" fontId="17" fillId="0" borderId="26" xfId="0" applyFont="1" applyBorder="1" applyAlignment="1" applyProtection="1">
      <alignment horizontal="center" vertical="center"/>
    </xf>
    <xf numFmtId="0" fontId="32" fillId="0" borderId="5" xfId="0" applyFont="1" applyBorder="1" applyAlignment="1" applyProtection="1">
      <alignment horizontal="center" vertical="center" wrapText="1"/>
    </xf>
    <xf numFmtId="0" fontId="34" fillId="0" borderId="0" xfId="0" applyFont="1" applyProtection="1"/>
    <xf numFmtId="0" fontId="0" fillId="4" borderId="5" xfId="0" applyFill="1" applyBorder="1" applyProtection="1"/>
    <xf numFmtId="0" fontId="0" fillId="11" borderId="5" xfId="0" applyFill="1" applyBorder="1" applyProtection="1"/>
    <xf numFmtId="0" fontId="1" fillId="0" borderId="5" xfId="0" applyFont="1" applyBorder="1" applyAlignment="1" applyProtection="1">
      <alignment horizontal="center" vertical="center" wrapText="1"/>
    </xf>
    <xf numFmtId="0" fontId="5" fillId="0" borderId="0" xfId="0" applyFont="1" applyAlignment="1" applyProtection="1">
      <alignment horizontal="left" vertical="center"/>
    </xf>
    <xf numFmtId="0" fontId="0" fillId="0" borderId="0" xfId="0" applyAlignment="1" applyProtection="1">
      <alignment horizontal="left" vertical="center" wrapText="1"/>
    </xf>
    <xf numFmtId="0" fontId="19" fillId="0" borderId="0" xfId="0" applyFont="1" applyAlignment="1" applyProtection="1">
      <alignment horizontal="left" wrapText="1"/>
    </xf>
    <xf numFmtId="0" fontId="13" fillId="0" borderId="0" xfId="0" applyFont="1" applyAlignment="1" applyProtection="1">
      <alignment horizontal="center" vertical="center"/>
    </xf>
    <xf numFmtId="0" fontId="14" fillId="7" borderId="0" xfId="0" applyFont="1" applyFill="1" applyAlignment="1" applyProtection="1">
      <alignment horizontal="left"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164" fontId="5" fillId="4" borderId="13" xfId="0" applyNumberFormat="1" applyFont="1" applyFill="1" applyBorder="1" applyAlignment="1" applyProtection="1">
      <alignment horizontal="left" vertical="center"/>
      <protection locked="0"/>
    </xf>
    <xf numFmtId="0" fontId="5" fillId="4" borderId="13" xfId="0" applyNumberFormat="1" applyFont="1" applyFill="1" applyBorder="1" applyAlignment="1" applyProtection="1">
      <alignment horizontal="left" vertical="center"/>
      <protection locked="0"/>
    </xf>
    <xf numFmtId="49" fontId="5" fillId="4" borderId="13"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wrapText="1"/>
    </xf>
    <xf numFmtId="14" fontId="5" fillId="4" borderId="13" xfId="0" applyNumberFormat="1" applyFont="1" applyFill="1" applyBorder="1" applyAlignment="1" applyProtection="1">
      <alignment horizontal="left" vertical="center"/>
      <protection locked="0"/>
    </xf>
    <xf numFmtId="49" fontId="5" fillId="4" borderId="33" xfId="0" applyNumberFormat="1" applyFont="1" applyFill="1" applyBorder="1" applyAlignment="1" applyProtection="1">
      <alignment horizontal="left" vertical="center"/>
      <protection locked="0"/>
    </xf>
    <xf numFmtId="49" fontId="5" fillId="4" borderId="34" xfId="0" applyNumberFormat="1" applyFont="1" applyFill="1" applyBorder="1" applyAlignment="1" applyProtection="1">
      <alignment horizontal="left" vertical="center"/>
      <protection locked="0"/>
    </xf>
    <xf numFmtId="49" fontId="29" fillId="4" borderId="7" xfId="2" applyNumberFormat="1" applyFill="1" applyBorder="1" applyAlignment="1" applyProtection="1">
      <alignment horizontal="left" vertical="center"/>
      <protection locked="0"/>
    </xf>
    <xf numFmtId="49" fontId="5" fillId="4" borderId="36" xfId="0" applyNumberFormat="1" applyFont="1" applyFill="1" applyBorder="1" applyAlignment="1" applyProtection="1">
      <alignment horizontal="left" vertical="center"/>
      <protection locked="0"/>
    </xf>
    <xf numFmtId="49" fontId="5" fillId="4" borderId="6" xfId="0" applyNumberFormat="1" applyFont="1" applyFill="1" applyBorder="1" applyAlignment="1" applyProtection="1">
      <alignment horizontal="left" vertical="center"/>
      <protection locked="0"/>
    </xf>
    <xf numFmtId="49" fontId="5" fillId="4" borderId="15" xfId="0" applyNumberFormat="1" applyFont="1" applyFill="1" applyBorder="1" applyAlignment="1" applyProtection="1">
      <alignment horizontal="left" vertical="center"/>
      <protection locked="0"/>
    </xf>
    <xf numFmtId="49" fontId="5" fillId="4" borderId="16" xfId="0" applyNumberFormat="1" applyFont="1" applyFill="1" applyBorder="1" applyAlignment="1" applyProtection="1">
      <alignment horizontal="left" vertical="center"/>
      <protection locked="0"/>
    </xf>
    <xf numFmtId="49" fontId="29" fillId="4" borderId="13" xfId="2" applyNumberFormat="1" applyFill="1" applyBorder="1" applyAlignment="1" applyProtection="1">
      <alignment horizontal="left" vertical="center"/>
      <protection locked="0"/>
    </xf>
    <xf numFmtId="49" fontId="5" fillId="4" borderId="13" xfId="0" applyNumberFormat="1" applyFont="1" applyFill="1" applyBorder="1" applyAlignment="1" applyProtection="1">
      <alignment horizontal="center" vertical="center"/>
      <protection locked="0"/>
    </xf>
    <xf numFmtId="0" fontId="4" fillId="2" borderId="0" xfId="0" applyFont="1" applyFill="1" applyAlignment="1" applyProtection="1">
      <alignment horizontal="left" vertical="center"/>
    </xf>
    <xf numFmtId="0" fontId="1" fillId="2" borderId="0" xfId="0" applyFont="1" applyFill="1" applyAlignment="1" applyProtection="1">
      <alignment horizontal="center" vertical="center" wrapText="1"/>
    </xf>
    <xf numFmtId="0" fontId="2" fillId="2" borderId="0" xfId="0" applyFont="1" applyFill="1" applyAlignment="1" applyProtection="1">
      <alignment horizontal="center" vertical="center" wrapText="1"/>
    </xf>
    <xf numFmtId="0" fontId="4" fillId="2" borderId="0" xfId="0" applyFont="1" applyFill="1" applyAlignment="1" applyProtection="1">
      <alignment horizontal="center" vertical="center" wrapText="1"/>
    </xf>
    <xf numFmtId="49" fontId="5" fillId="4" borderId="15" xfId="0" applyNumberFormat="1" applyFont="1" applyFill="1" applyBorder="1" applyAlignment="1" applyProtection="1">
      <alignment horizontal="center" vertical="center"/>
      <protection locked="0"/>
    </xf>
    <xf numFmtId="165" fontId="5" fillId="4" borderId="15" xfId="0" applyNumberFormat="1" applyFont="1" applyFill="1" applyBorder="1" applyAlignment="1" applyProtection="1">
      <alignment horizontal="center" vertical="center"/>
      <protection locked="0"/>
    </xf>
    <xf numFmtId="49" fontId="5" fillId="4" borderId="15" xfId="1" applyNumberFormat="1" applyFont="1" applyFill="1" applyBorder="1" applyAlignment="1" applyProtection="1">
      <alignment horizontal="center" vertical="center"/>
      <protection locked="0"/>
    </xf>
    <xf numFmtId="0" fontId="1" fillId="6" borderId="0" xfId="0" applyFont="1" applyFill="1" applyAlignment="1" applyProtection="1">
      <alignment horizontal="center" vertical="center"/>
    </xf>
    <xf numFmtId="0" fontId="1" fillId="4" borderId="2"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6" xfId="0" applyFont="1" applyFill="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12"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xf>
    <xf numFmtId="0" fontId="3" fillId="0" borderId="6"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7" xfId="0" applyFont="1" applyBorder="1" applyAlignment="1" applyProtection="1">
      <alignment horizontal="left" vertical="center"/>
    </xf>
    <xf numFmtId="0" fontId="1" fillId="0" borderId="0" xfId="0" applyFont="1" applyBorder="1" applyAlignment="1" applyProtection="1">
      <alignment horizontal="left" vertical="center"/>
    </xf>
    <xf numFmtId="0" fontId="9" fillId="3" borderId="0" xfId="0" applyFont="1" applyFill="1" applyAlignment="1" applyProtection="1">
      <alignment horizontal="center" vertical="center"/>
    </xf>
    <xf numFmtId="0" fontId="5" fillId="0" borderId="1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5" fillId="0" borderId="6"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166" fontId="3" fillId="0" borderId="6" xfId="0" applyNumberFormat="1" applyFont="1" applyFill="1" applyBorder="1" applyAlignment="1" applyProtection="1">
      <alignment horizontal="center" vertical="center" wrapText="1"/>
      <protection locked="0"/>
    </xf>
    <xf numFmtId="166" fontId="3" fillId="0" borderId="10" xfId="0" applyNumberFormat="1" applyFont="1" applyFill="1" applyBorder="1" applyAlignment="1" applyProtection="1">
      <alignment horizontal="center" vertical="center" wrapText="1"/>
      <protection locked="0"/>
    </xf>
    <xf numFmtId="166" fontId="3" fillId="0" borderId="7" xfId="0" applyNumberFormat="1" applyFont="1" applyFill="1" applyBorder="1" applyAlignment="1" applyProtection="1">
      <alignment horizontal="center" vertical="center" wrapText="1"/>
      <protection locked="0"/>
    </xf>
    <xf numFmtId="166" fontId="3" fillId="0" borderId="8"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center" vertical="center" wrapText="1"/>
      <protection locked="0"/>
    </xf>
    <xf numFmtId="166" fontId="3" fillId="0" borderId="9" xfId="0" applyNumberFormat="1" applyFont="1" applyFill="1" applyBorder="1" applyAlignment="1" applyProtection="1">
      <alignment horizontal="center" vertical="center" wrapText="1"/>
      <protection locked="0"/>
    </xf>
    <xf numFmtId="0" fontId="5" fillId="0" borderId="6"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9" xfId="0" applyFont="1" applyBorder="1" applyAlignment="1" applyProtection="1">
      <alignment horizontal="left" vertical="center"/>
    </xf>
    <xf numFmtId="167" fontId="3" fillId="0" borderId="6" xfId="0" applyNumberFormat="1" applyFont="1" applyFill="1" applyBorder="1" applyAlignment="1" applyProtection="1">
      <alignment horizontal="center" vertical="center" wrapText="1"/>
      <protection locked="0"/>
    </xf>
    <xf numFmtId="167" fontId="3" fillId="0" borderId="10" xfId="0" applyNumberFormat="1" applyFont="1" applyFill="1" applyBorder="1" applyAlignment="1" applyProtection="1">
      <alignment horizontal="center" vertical="center" wrapText="1"/>
      <protection locked="0"/>
    </xf>
    <xf numFmtId="167" fontId="3" fillId="0" borderId="7" xfId="0" applyNumberFormat="1" applyFont="1" applyFill="1" applyBorder="1" applyAlignment="1" applyProtection="1">
      <alignment horizontal="center" vertical="center" wrapText="1"/>
      <protection locked="0"/>
    </xf>
    <xf numFmtId="167" fontId="3" fillId="0" borderId="8" xfId="0" applyNumberFormat="1" applyFont="1" applyFill="1" applyBorder="1" applyAlignment="1" applyProtection="1">
      <alignment horizontal="center" vertical="center" wrapText="1"/>
      <protection locked="0"/>
    </xf>
    <xf numFmtId="167" fontId="3" fillId="0" borderId="1" xfId="0" applyNumberFormat="1" applyFont="1" applyFill="1" applyBorder="1" applyAlignment="1" applyProtection="1">
      <alignment horizontal="center" vertical="center" wrapText="1"/>
      <protection locked="0"/>
    </xf>
    <xf numFmtId="167" fontId="3" fillId="0" borderId="9" xfId="0" applyNumberFormat="1"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49" fontId="1" fillId="0" borderId="2"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49" fontId="10" fillId="7" borderId="0" xfId="0" applyNumberFormat="1" applyFont="1" applyFill="1" applyBorder="1" applyAlignment="1" applyProtection="1">
      <alignment horizontal="left" vertical="center"/>
    </xf>
    <xf numFmtId="49" fontId="2" fillId="0" borderId="37" xfId="0" applyNumberFormat="1" applyFont="1" applyFill="1" applyBorder="1" applyAlignment="1" applyProtection="1">
      <alignment horizontal="left" vertical="center" wrapText="1"/>
    </xf>
    <xf numFmtId="49" fontId="2" fillId="0" borderId="15" xfId="0" applyNumberFormat="1" applyFont="1" applyFill="1" applyBorder="1" applyAlignment="1" applyProtection="1">
      <alignment horizontal="left" vertical="center" wrapText="1"/>
    </xf>
    <xf numFmtId="49" fontId="2" fillId="0" borderId="38" xfId="0" applyNumberFormat="1" applyFont="1" applyFill="1" applyBorder="1" applyAlignment="1" applyProtection="1">
      <alignment horizontal="left" vertical="center" wrapText="1"/>
    </xf>
    <xf numFmtId="49" fontId="16" fillId="0" borderId="2" xfId="0" applyNumberFormat="1" applyFont="1" applyFill="1" applyBorder="1" applyAlignment="1" applyProtection="1">
      <alignment horizontal="left" vertical="center" wrapText="1"/>
    </xf>
    <xf numFmtId="49" fontId="16" fillId="0" borderId="4" xfId="0" applyNumberFormat="1" applyFont="1" applyFill="1" applyBorder="1" applyAlignment="1" applyProtection="1">
      <alignment horizontal="left" vertical="center" wrapText="1"/>
    </xf>
    <xf numFmtId="49" fontId="16" fillId="0" borderId="3" xfId="0" applyNumberFormat="1" applyFont="1" applyFill="1" applyBorder="1" applyAlignment="1" applyProtection="1">
      <alignment horizontal="left" vertical="center" wrapText="1"/>
    </xf>
    <xf numFmtId="49" fontId="16" fillId="0" borderId="39" xfId="0" applyNumberFormat="1" applyFont="1" applyFill="1" applyBorder="1" applyAlignment="1" applyProtection="1">
      <alignment horizontal="left" vertical="center" wrapText="1"/>
    </xf>
    <xf numFmtId="49" fontId="16" fillId="0" borderId="40" xfId="0" applyNumberFormat="1" applyFont="1" applyFill="1" applyBorder="1" applyAlignment="1" applyProtection="1">
      <alignment horizontal="left" vertical="center" wrapText="1"/>
    </xf>
    <xf numFmtId="49" fontId="16" fillId="0" borderId="41" xfId="0" applyNumberFormat="1" applyFont="1" applyFill="1" applyBorder="1" applyAlignment="1" applyProtection="1">
      <alignment horizontal="left" vertical="center" wrapText="1"/>
    </xf>
    <xf numFmtId="0" fontId="10" fillId="8" borderId="5" xfId="0" applyFont="1" applyFill="1" applyBorder="1" applyAlignment="1" applyProtection="1">
      <alignment horizontal="left" vertical="center"/>
    </xf>
    <xf numFmtId="0" fontId="1" fillId="2" borderId="2" xfId="0" applyFont="1" applyFill="1" applyBorder="1" applyAlignment="1" applyProtection="1">
      <alignment horizontal="center" vertical="center"/>
    </xf>
    <xf numFmtId="0" fontId="1"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0" fillId="0" borderId="0" xfId="0" applyAlignment="1" applyProtection="1">
      <alignment horizontal="left" vertical="center" wrapText="1"/>
    </xf>
    <xf numFmtId="0" fontId="19" fillId="0" borderId="0" xfId="0" applyFont="1" applyAlignment="1" applyProtection="1">
      <alignment horizontal="left" wrapText="1"/>
    </xf>
    <xf numFmtId="0" fontId="19" fillId="0" borderId="0" xfId="0" applyFont="1" applyAlignment="1" applyProtection="1">
      <alignment horizontal="left" vertical="center" wrapText="1"/>
    </xf>
    <xf numFmtId="0" fontId="24" fillId="13" borderId="21" xfId="0" applyFont="1" applyFill="1" applyBorder="1" applyAlignment="1" applyProtection="1">
      <alignment vertical="center"/>
    </xf>
    <xf numFmtId="0" fontId="0" fillId="0" borderId="0" xfId="0" applyNumberFormat="1" applyProtection="1"/>
    <xf numFmtId="167" fontId="0" fillId="0" borderId="21" xfId="0" applyNumberFormat="1" applyFont="1" applyBorder="1" applyAlignment="1" applyProtection="1">
      <alignment horizontal="left" vertical="center"/>
      <protection locked="0"/>
    </xf>
    <xf numFmtId="0" fontId="18" fillId="0" borderId="11" xfId="0" applyNumberFormat="1" applyFont="1" applyBorder="1" applyAlignment="1" applyProtection="1">
      <alignment horizontal="left" vertical="center" wrapText="1"/>
    </xf>
    <xf numFmtId="0" fontId="18" fillId="0" borderId="0" xfId="0" applyNumberFormat="1" applyFont="1" applyBorder="1" applyAlignment="1" applyProtection="1">
      <alignment horizontal="left" vertical="center" wrapText="1"/>
    </xf>
    <xf numFmtId="0" fontId="0" fillId="14" borderId="43" xfId="0" applyFill="1" applyBorder="1" applyAlignment="1" applyProtection="1">
      <alignment horizontal="center"/>
    </xf>
    <xf numFmtId="0" fontId="18" fillId="0" borderId="11" xfId="0" applyFont="1" applyBorder="1" applyAlignment="1" applyProtection="1">
      <alignment horizontal="left" vertical="center"/>
    </xf>
    <xf numFmtId="0" fontId="18" fillId="0" borderId="0" xfId="0" applyFont="1" applyBorder="1" applyAlignment="1" applyProtection="1">
      <alignment horizontal="left" vertical="center"/>
    </xf>
    <xf numFmtId="14" fontId="0" fillId="0" borderId="43" xfId="0" applyNumberFormat="1" applyBorder="1" applyProtection="1"/>
    <xf numFmtId="0" fontId="0" fillId="0" borderId="0" xfId="0" applyAlignment="1" applyProtection="1">
      <alignment horizontal="center"/>
    </xf>
    <xf numFmtId="0" fontId="28" fillId="13" borderId="21" xfId="0" applyFont="1" applyFill="1" applyBorder="1" applyAlignment="1" applyProtection="1">
      <alignment horizontal="center" vertical="center" wrapText="1"/>
    </xf>
    <xf numFmtId="0" fontId="28" fillId="13" borderId="21"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28" fillId="0" borderId="0" xfId="0" applyFont="1" applyFill="1" applyBorder="1" applyAlignment="1" applyProtection="1">
      <alignment horizontal="center" vertical="center" wrapText="1"/>
    </xf>
    <xf numFmtId="0" fontId="0" fillId="0" borderId="0" xfId="0" applyFill="1" applyBorder="1" applyAlignment="1" applyProtection="1"/>
    <xf numFmtId="0" fontId="23" fillId="10" borderId="44" xfId="0" applyFont="1" applyFill="1" applyBorder="1" applyAlignment="1" applyProtection="1">
      <alignment horizontal="center" vertical="center" wrapText="1"/>
    </xf>
    <xf numFmtId="0" fontId="23" fillId="10" borderId="31" xfId="0" applyFont="1" applyFill="1" applyBorder="1" applyAlignment="1" applyProtection="1">
      <alignment horizontal="center" vertical="center" wrapText="1"/>
    </xf>
    <xf numFmtId="0" fontId="23" fillId="10" borderId="45" xfId="0" applyFont="1" applyFill="1" applyBorder="1" applyAlignment="1" applyProtection="1">
      <alignment horizontal="center" vertical="center" wrapText="1"/>
    </xf>
    <xf numFmtId="0" fontId="18" fillId="13" borderId="21" xfId="0" applyFont="1" applyFill="1" applyBorder="1" applyAlignment="1" applyProtection="1">
      <alignment horizontal="center" vertical="center"/>
    </xf>
    <xf numFmtId="14" fontId="0" fillId="4" borderId="16" xfId="0" applyNumberFormat="1" applyFill="1" applyBorder="1" applyAlignment="1" applyProtection="1">
      <alignment horizontal="center" vertical="center"/>
      <protection locked="0"/>
    </xf>
    <xf numFmtId="0" fontId="0" fillId="11" borderId="21" xfId="0" applyNumberFormat="1" applyFill="1" applyBorder="1" applyAlignment="1" applyProtection="1">
      <alignment horizontal="center" vertical="center"/>
    </xf>
    <xf numFmtId="0" fontId="0" fillId="4" borderId="21" xfId="0" applyFill="1" applyBorder="1" applyAlignment="1" applyProtection="1">
      <alignment horizontal="center" vertical="center"/>
      <protection locked="0"/>
    </xf>
    <xf numFmtId="165" fontId="0" fillId="4" borderId="21" xfId="0" applyNumberFormat="1" applyFill="1" applyBorder="1" applyAlignment="1" applyProtection="1">
      <alignment horizontal="center" vertical="center"/>
      <protection locked="0"/>
    </xf>
    <xf numFmtId="165" fontId="0" fillId="11" borderId="46" xfId="0" applyNumberFormat="1" applyFill="1" applyBorder="1" applyAlignment="1" applyProtection="1">
      <alignment horizontal="center" vertical="center"/>
    </xf>
    <xf numFmtId="0" fontId="28" fillId="4" borderId="21" xfId="0" applyFont="1" applyFill="1" applyBorder="1" applyAlignment="1" applyProtection="1">
      <alignment horizontal="left" vertical="top" wrapText="1"/>
      <protection locked="0"/>
    </xf>
    <xf numFmtId="14" fontId="0" fillId="4" borderId="47" xfId="0" applyNumberFormat="1" applyFill="1" applyBorder="1" applyAlignment="1" applyProtection="1">
      <alignment horizontal="center" vertical="center"/>
      <protection locked="0"/>
    </xf>
    <xf numFmtId="0" fontId="0" fillId="11" borderId="28" xfId="0" applyNumberFormat="1" applyFill="1" applyBorder="1" applyAlignment="1" applyProtection="1">
      <alignment horizontal="center" vertical="center"/>
    </xf>
    <xf numFmtId="0" fontId="0" fillId="4" borderId="28" xfId="0" applyFill="1" applyBorder="1" applyAlignment="1" applyProtection="1">
      <alignment horizontal="center" vertical="center"/>
      <protection locked="0"/>
    </xf>
    <xf numFmtId="165" fontId="0" fillId="4" borderId="28" xfId="0" applyNumberFormat="1" applyFill="1" applyBorder="1" applyAlignment="1" applyProtection="1">
      <alignment horizontal="center" vertical="center"/>
      <protection locked="0"/>
    </xf>
    <xf numFmtId="165" fontId="0" fillId="11" borderId="48" xfId="0" applyNumberFormat="1" applyFill="1" applyBorder="1" applyAlignment="1" applyProtection="1">
      <alignment horizontal="center" vertical="center"/>
    </xf>
    <xf numFmtId="165" fontId="0" fillId="11" borderId="21" xfId="0" applyNumberFormat="1" applyFill="1" applyBorder="1" applyAlignment="1" applyProtection="1">
      <alignment horizontal="center" vertical="center"/>
    </xf>
    <xf numFmtId="14" fontId="0" fillId="3" borderId="43" xfId="0" applyNumberFormat="1" applyFill="1" applyBorder="1" applyProtection="1"/>
    <xf numFmtId="14" fontId="0" fillId="12" borderId="43" xfId="0" applyNumberFormat="1" applyFill="1" applyBorder="1" applyProtection="1"/>
    <xf numFmtId="0" fontId="28" fillId="13" borderId="42" xfId="0" applyFont="1" applyFill="1" applyBorder="1" applyAlignment="1" applyProtection="1">
      <alignment horizontal="center" vertical="center" wrapText="1"/>
    </xf>
    <xf numFmtId="0" fontId="28" fillId="13" borderId="11" xfId="0" applyFont="1" applyFill="1" applyBorder="1" applyAlignment="1" applyProtection="1">
      <alignment horizontal="center" vertical="center" wrapText="1"/>
    </xf>
    <xf numFmtId="0" fontId="28" fillId="13" borderId="0" xfId="0" applyFont="1" applyFill="1" applyBorder="1" applyAlignment="1" applyProtection="1">
      <alignment horizontal="center" vertical="center" wrapText="1"/>
    </xf>
    <xf numFmtId="0" fontId="28" fillId="13" borderId="12" xfId="0" applyFont="1" applyFill="1" applyBorder="1" applyAlignment="1" applyProtection="1">
      <alignment horizontal="center" vertical="center" wrapText="1"/>
    </xf>
    <xf numFmtId="0" fontId="0" fillId="0" borderId="0" xfId="0" applyBorder="1" applyProtection="1"/>
    <xf numFmtId="0" fontId="0" fillId="4" borderId="21" xfId="0" applyNumberFormat="1" applyFill="1" applyBorder="1" applyAlignment="1" applyProtection="1">
      <alignment horizontal="center" vertical="center"/>
      <protection locked="0"/>
    </xf>
    <xf numFmtId="8" fontId="0" fillId="4" borderId="21" xfId="0" applyNumberFormat="1" applyFill="1" applyBorder="1" applyAlignment="1" applyProtection="1">
      <alignment horizontal="center" vertical="center"/>
      <protection locked="0"/>
    </xf>
    <xf numFmtId="0" fontId="0" fillId="4" borderId="28" xfId="0" applyNumberFormat="1" applyFill="1" applyBorder="1" applyAlignment="1" applyProtection="1">
      <alignment horizontal="center" vertical="center"/>
      <protection locked="0"/>
    </xf>
    <xf numFmtId="8" fontId="0" fillId="4" borderId="28" xfId="0" applyNumberFormat="1" applyFill="1" applyBorder="1" applyAlignment="1" applyProtection="1">
      <alignment horizontal="center" vertical="center"/>
      <protection locked="0"/>
    </xf>
    <xf numFmtId="0" fontId="10" fillId="3" borderId="5" xfId="0" applyFont="1" applyFill="1" applyBorder="1" applyAlignment="1" applyProtection="1">
      <alignment horizontal="left" vertical="center"/>
    </xf>
    <xf numFmtId="166" fontId="0" fillId="0" borderId="21" xfId="0" applyNumberFormat="1" applyBorder="1" applyAlignment="1" applyProtection="1">
      <alignment horizontal="left" vertical="center"/>
      <protection locked="0"/>
    </xf>
    <xf numFmtId="0" fontId="0" fillId="0" borderId="0" xfId="0" applyNumberFormat="1" applyFill="1" applyBorder="1" applyAlignment="1" applyProtection="1">
      <alignment vertical="center"/>
    </xf>
    <xf numFmtId="0" fontId="0" fillId="0" borderId="0" xfId="0" applyNumberFormat="1" applyFont="1" applyFill="1" applyBorder="1" applyAlignment="1" applyProtection="1">
      <alignment vertical="center"/>
    </xf>
    <xf numFmtId="0" fontId="0" fillId="11" borderId="21" xfId="0" applyFill="1" applyBorder="1" applyAlignment="1" applyProtection="1">
      <alignment horizontal="center" vertical="center"/>
    </xf>
    <xf numFmtId="0" fontId="0" fillId="11" borderId="28" xfId="0" applyFill="1" applyBorder="1" applyAlignment="1" applyProtection="1">
      <alignment horizontal="center" vertical="center"/>
    </xf>
  </cellXfs>
  <cellStyles count="4">
    <cellStyle name="Link" xfId="2" builtinId="8"/>
    <cellStyle name="Standard" xfId="0" builtinId="0"/>
    <cellStyle name="Standard 2" xfId="3" xr:uid="{00000000-0005-0000-0000-000002000000}"/>
    <cellStyle name="Währung" xfId="1" builtinId="4"/>
  </cellStyles>
  <dxfs count="80">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0" formatCode="General"/>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0" formatCode="General"/>
      <fill>
        <patternFill patternType="solid">
          <fgColor indexed="64"/>
          <bgColor theme="4" tint="0.79998168889431442"/>
        </patternFill>
      </fill>
      <alignment horizontal="center" vertical="center" textRotation="0" wrapText="0" indent="0" justifyLastLine="0" shrinkToFit="0" readingOrder="0"/>
      <border>
        <left style="medium">
          <color theme="0" tint="-0.24994659260841701"/>
        </left>
      </border>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border>
        <right style="medium">
          <color theme="0" tint="-0.24994659260841701"/>
        </right>
      </border>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fill>
        <patternFill patternType="solid">
          <fgColor indexed="64"/>
          <bgColor theme="9" tint="0.39997558519241921"/>
        </patternFill>
      </fill>
      <alignment horizontal="center" vertical="center" textRotation="0" wrapText="0" indent="0" justifyLastLine="0" shrinkToFit="0" readingOrder="0"/>
      <border>
        <left style="medium">
          <color theme="0" tint="-0.24994659260841701"/>
        </left>
      </border>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border>
        <left style="medium">
          <color theme="0" tint="-0.24994659260841701"/>
        </left>
        <right style="medium">
          <color theme="0" tint="-0.24994659260841701"/>
        </right>
      </border>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border>
        <right style="medium">
          <color theme="0" tint="-0.24994659260841701"/>
        </right>
      </border>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right/>
        <top/>
        <bottom/>
        <vertical/>
        <horizontal/>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vertical style="medium">
          <color theme="0" tint="-0.24994659260841701"/>
        </vertical>
        <horizontal style="medium">
          <color theme="0" tint="-0.24994659260841701"/>
        </horizontal>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border diagonalUp="0" diagonalDown="0">
        <left style="medium">
          <color theme="0" tint="-0.24994659260841701"/>
        </left>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top style="medium">
          <color theme="0" tint="-0.24994659260841701"/>
        </top>
      </border>
    </dxf>
    <dxf>
      <border>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112170</xdr:colOff>
      <xdr:row>0</xdr:row>
      <xdr:rowOff>128620</xdr:rowOff>
    </xdr:from>
    <xdr:to>
      <xdr:col>5</xdr:col>
      <xdr:colOff>1638710</xdr:colOff>
      <xdr:row>3</xdr:row>
      <xdr:rowOff>106151</xdr:rowOff>
    </xdr:to>
    <xdr:pic>
      <xdr:nvPicPr>
        <xdr:cNvPr id="2" name="Grafik 1" descr="FreieHansestadt">
          <a:extLst>
            <a:ext uri="{FF2B5EF4-FFF2-40B4-BE49-F238E27FC236}">
              <a16:creationId xmlns:a16="http://schemas.microsoft.com/office/drawing/2014/main" id="{7119075E-9C11-4A1E-B8C6-BAFB6C409C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4295" y="128620"/>
          <a:ext cx="1526540" cy="6569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hebungsbogen%20-%20Krankenh&#228;user%20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tammdaten"/>
      <sheetName val="(2) Auszubildende - Studierende"/>
      <sheetName val="(3) Einverständniserklärung"/>
      <sheetName val="(4) Ausfüllhinweise"/>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4AEF71-EA31-4CB9-8069-582AFD62A7B8}" name="Tabelle2" displayName="Tabelle2" ref="B8:G14" totalsRowShown="0" headerRowDxfId="65" dataDxfId="64" headerRowBorderDxfId="78" tableBorderDxfId="79" totalsRowBorderDxfId="77">
  <autoFilter ref="B8:G14" xr:uid="{E78F37D2-5C21-406C-BDB4-D73E596B2CF5}"/>
  <tableColumns count="6">
    <tableColumn id="1" xr3:uid="{F24F9771-DDC1-46DB-AA0A-C9B1CC60ECCB}" name="geplanter Ausbildungs-_x000a_beginn (Datum)" dataDxfId="33"/>
    <tableColumn id="2" xr3:uid="{2D8BD8BD-6FD5-433D-9037-4B9E52A10B36}" name="Anzahl _x000a_Ausbildungsmonate" dataDxfId="67">
      <calculatedColumnFormula>IF(AND(B9&gt;=DATE(2026,1,1),B9&lt;=DATE(2026,12,31)),13-MONTH(B9),"")</calculatedColumnFormula>
    </tableColumn>
    <tableColumn id="3" xr3:uid="{77AB08B3-CF44-4430-9D5E-4C2ED831D18C}" name="Anzahl_x000a_Auszubildende" dataDxfId="32"/>
    <tableColumn id="4" xr3:uid="{5B01CA92-7AAF-4B11-B411-C70DF3B56296}" name="Ø Ausbildungs-_x000a_vergütung_x000a_1. Lehrjahr" dataDxfId="31"/>
    <tableColumn id="5" xr3:uid="{FC472F92-D4AC-451A-BB9F-FC5B5CC2A663}" name="Ø Arbeitgeber-Bruttokosten_x000a_1. Lehrjahr" dataDxfId="30"/>
    <tableColumn id="6" xr3:uid="{5A8BA284-7C28-43B7-B1FB-516F8A0FC17B}" name="Ausbildungskosten für das Jahr 2026" dataDxfId="66">
      <calculatedColumnFormula>IF(AND(C9&lt;&gt;"",D9&lt;&gt;"",F9&lt;&gt;""),ROUND(C9*D9*F9,2),"")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CC09A3-B044-478E-B783-88BA9DB23A1F}" name="Tabelle3" displayName="Tabelle3" ref="B18:L24" totalsRowShown="0" headerRowDxfId="59" dataDxfId="58" tableBorderDxfId="76">
  <autoFilter ref="B18:L24" xr:uid="{80DE0A8C-3CE4-4006-B37D-C7E991429CD5}"/>
  <tableColumns count="11">
    <tableColumn id="1" xr3:uid="{25B64976-C423-4DD7-A4D9-8C9213A9032E}" name="geplanter oder tatsächlicher Ausbildungs-_x000a_beginn (Datum)" dataDxfId="29"/>
    <tableColumn id="2" xr3:uid="{F315AB7C-3755-4633-9411-1CA2BE6D323D}" name="Anzahl_x000a_Ausbildungsmonate_x000a_1. Lehrjahr" dataDxfId="63">
      <calculatedColumnFormula>IF(AND(B19&gt;=DATE(2025,1,1),B19&lt;=DATE(2025,12,31)),MIN(12,MONTH(B19)-1),"")</calculatedColumnFormula>
    </tableColumn>
    <tableColumn id="3" xr3:uid="{C7CCF76A-24A6-456E-910B-99C2850CD0D7}" name="Anzahl_x000a_Ausbildungsmonate_x000a_2. Lehrjahr" dataDxfId="62">
      <calculatedColumnFormula>IF(AND(B19&gt;=DATE(2025,1,1),B19&lt;=DATE(2025,12,31)),12-C19,"")</calculatedColumnFormula>
    </tableColumn>
    <tableColumn id="4" xr3:uid="{81C57626-49DE-4654-8F64-438036C07F7C}" name="Anzahl_x000a_Auszubildende" dataDxfId="28"/>
    <tableColumn id="5" xr3:uid="{41C7A17B-4E6C-42F8-AF4B-A381A17EFEE6}" name="Ø Ausbildungs-_x000a_vergütung_x000a_1. Lehrjahr" dataDxfId="27"/>
    <tableColumn id="6" xr3:uid="{6B076303-BBB8-41CE-B51E-8EFF43993F7B}" name="Ø Arbeitgeber-Bruttokosten_x000a_1. Lehrjahr" dataDxfId="26"/>
    <tableColumn id="7" xr3:uid="{50FCE649-A7E2-4F2C-8B73-ECD10EDA02FD}" name="Ø Ausbildungs-_x000a_vergütung_x000a_2. Lehrjahr" dataDxfId="25"/>
    <tableColumn id="8" xr3:uid="{29C86B37-6281-4FC8-A4D8-37275C40FF99}" name="Ø Arbeitgeber-Bruttokosten_x000a_2. Lehrjahr" dataDxfId="24"/>
    <tableColumn id="9" xr3:uid="{8B3D6CD6-3111-41B7-BDD0-26BCFBA696AE}" name="Ø monatliche Arbeitgeber-_x000a_Bruttokosten einer_x000a_Pflegefachkraft" dataDxfId="23"/>
    <tableColumn id="10" xr3:uid="{199CA115-07AA-448B-A224-3F26A944AA7B}" name="Mehrkosten im Sinne des_x000a_§ 27 PflBG pro Monat" dataDxfId="61">
      <calculatedColumnFormula>IF(AND($I19&lt;&gt;"",$J19&lt;&gt;""),$I19-$J19/14,"")</calculatedColumnFormula>
    </tableColumn>
    <tableColumn id="11" xr3:uid="{6CE1D5B5-CEF5-4B14-BF2B-B3BFDBD1FFDE}" name="Ausbildungskosten für das Jahr 2026" dataDxfId="60">
      <calculatedColumnFormula>IFERROR(($G19*$C19*$E19+ROUND($K19,2)*$D19*$E19)," ")</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D33401-05D6-4DBA-9930-6F23C63F5574}" name="Tabelle4" displayName="Tabelle4" ref="B28:M32" totalsRowShown="0" headerRowDxfId="52" dataDxfId="51" tableBorderDxfId="75">
  <autoFilter ref="B28:M32" xr:uid="{19E31161-D363-4513-8061-C25E9D334C99}"/>
  <tableColumns count="12">
    <tableColumn id="1" xr3:uid="{0FC9465E-D845-464B-9A0E-C3C767F93C22}" name="Ausbildungs-_x000a_beginn (Datum)" dataDxfId="22"/>
    <tableColumn id="2" xr3:uid="{0C16CB19-4EEC-4BB4-99E6-3B6A767B02BE}" name="Anzahl_x000a_Ausbildungsmonate_x000a_2. Lehrjahr" dataDxfId="57">
      <calculatedColumnFormula>IF(AND(B29&gt;=DATE(2024,1,1),B29&lt;=DATE(2024,12,31)),MIN(12,MONTH(B29)-1),"")</calculatedColumnFormula>
    </tableColumn>
    <tableColumn id="3" xr3:uid="{AF2932FC-E547-439D-A6EB-F0F50DBAC945}" name="Anzahl_x000a_Ausbildungsmonate_x000a_3. Lehrjahr" dataDxfId="56">
      <calculatedColumnFormula>IF(AND(B29&gt;=DATE(2024,1,1),B29&lt;=DATE(2024,12,31)),12-C29,"")</calculatedColumnFormula>
    </tableColumn>
    <tableColumn id="4" xr3:uid="{6B8DB481-2BDF-4A61-AAFE-FA967626CF3B}" name="Anzahl_x000a_Auszubildende" dataDxfId="21"/>
    <tableColumn id="5" xr3:uid="{B8EE775B-7594-4C40-9C5D-0E3798A4AFB0}" name="Ø Ausbildungs-_x000a_vergütung_x000a_2. Lehrjahr" dataDxfId="20"/>
    <tableColumn id="6" xr3:uid="{D84E5C75-1E8D-4280-8809-FEAFE605E68F}" name="Ø Arbeitgeber-Bruttokosten_x000a_2. Lehrjahr" dataDxfId="19"/>
    <tableColumn id="7" xr3:uid="{05187168-CE54-4DC1-84F7-F13FCA0759FB}" name="Ø Ausbildungs-_x000a_vergütung_x000a_3. Lehrjahr" dataDxfId="18"/>
    <tableColumn id="8" xr3:uid="{15CCDD0F-83C3-474D-8722-25372EBEE337}" name="Ø Arbeitgeber-Bruttokosten_x000a_3. Lehrjahr" dataDxfId="17"/>
    <tableColumn id="9" xr3:uid="{0FD71FDA-F93B-4E0D-9B2D-3DDA2259D143}" name="Ø monatliche Arbeitgeber-_x000a_Bruttokosten einer_x000a_Pflegefachkraft" dataDxfId="16"/>
    <tableColumn id="10" xr3:uid="{E09ED650-52E0-445B-95FF-1297B32E2F86}" name="Mehrkosten im Sinne des_x000a_§ 27 PflBG pro Monat" dataDxfId="55">
      <calculatedColumnFormula>IF(AND($G29&lt;&gt;"",$J29&lt;&gt;""),$G29-$J29/14,"")</calculatedColumnFormula>
    </tableColumn>
    <tableColumn id="11" xr3:uid="{2447E0D5-FB4E-46CD-BD34-AC3463FD8ED8}" name="Mehrkosten im Sinne des_x000a_§ 27 PflBG pro Monat " dataDxfId="54">
      <calculatedColumnFormula>IF(AND($I29&lt;&gt;"",$J29&lt;&gt;""),$I29-$J29/14,"")</calculatedColumnFormula>
    </tableColumn>
    <tableColumn id="12" xr3:uid="{46AC134B-77D5-40C6-93EE-C02FD4DECCD0}" name="Ausbildungskosten für das Jahr 2026" dataDxfId="53">
      <calculatedColumnFormula>IFERROR((ROUND($K29,2)*$C29*$E29+ROUND($L29,2)*$D29*$E29),"")</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7E5A5E-2A3B-4921-AAE9-AC45A8186719}" name="Tabelle12" displayName="Tabelle12" ref="B36:I41" totalsRowShown="0" headerRowDxfId="47" dataDxfId="46" tableBorderDxfId="74">
  <autoFilter ref="B36:I41" xr:uid="{B981EF37-4AE0-4DFE-A07A-8EE1B7E4F19B}"/>
  <tableColumns count="8">
    <tableColumn id="1" xr3:uid="{FB79FE79-82C2-4855-8784-FE14C87CB0A0}" name="Ausbildungsende (Datum)" dataDxfId="15"/>
    <tableColumn id="2" xr3:uid="{D1F98DC4-D7A3-448C-8C2D-49B774FD09C2}" name="Anzahl _x000a_Ausbildungsmonate" dataDxfId="50">
      <calculatedColumnFormula>IF(AND(B37&gt;=DATE(2026,1,1),B37&lt;=DATE(2026,12,31)),ROUND(DATEDIF(DATE(2026,1,1),B37,"m")+IF(DAY(B37)=DAY(DATE(YEAR(B37),MONTH(B37)+1,0)),1,((DAY(B37)-1)/30)),2),"")</calculatedColumnFormula>
    </tableColumn>
    <tableColumn id="3" xr3:uid="{6E205950-411F-451A-99C1-A87A35CB11AA}" name="Anzahl_x000a_Auszubildende" dataDxfId="14"/>
    <tableColumn id="4" xr3:uid="{241F30D9-7703-47D4-AA0E-FA964B1307EA}" name="Ø Ausbildungs-_x000a_vergütung_x000a_3. Lehrjahr" dataDxfId="13"/>
    <tableColumn id="5" xr3:uid="{47735EDB-ABDD-4AA8-822E-286D3C474300}" name="Ø Arbeitgeber-Bruttokosten_x000a_3. Lehrjahr" dataDxfId="12"/>
    <tableColumn id="6" xr3:uid="{53397A45-8B70-4D9A-A3FC-5986669BAAFD}" name="Ø monatliche Arbeitgeber-_x000a_Bruttokosten einer_x000a_Pflegefachkraft" dataDxfId="11"/>
    <tableColumn id="7" xr3:uid="{09AC1313-405A-4337-A1A2-7D2DB22E9E5F}" name="Mehrkosten im Sinne des_x000a_§ 27 PflBG pro Monat " dataDxfId="49">
      <calculatedColumnFormula>IF(AND($F37&lt;&gt;"",$G37&lt;&gt;""),ROUND($F37-$G37/14,2),"")</calculatedColumnFormula>
    </tableColumn>
    <tableColumn id="8" xr3:uid="{DC85E0D8-404C-4DC6-A2B8-70AABFACF50F}" name="Ausbildungskosten für das Jahr 2026" dataDxfId="48">
      <calculatedColumnFormula>IFERROR((ROUND($H37,2)*$C37*$D37)," ")</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19E632-E4F7-4E95-BCCA-7B7CDD041B88}" name="Tabelle14" displayName="Tabelle14" ref="B45:K51" totalsRowShown="0" headerRowDxfId="41" dataDxfId="40" tableBorderDxfId="73">
  <autoFilter ref="B45:K51" xr:uid="{43970041-7E0A-483A-BAA7-2CC882C4DEF5}"/>
  <tableColumns count="10">
    <tableColumn id="1" xr3:uid="{739B180D-37D8-44B5-AEC6-5C8232E7AEEB}" name="Ausbildungs-_x000a_beginn (Datum)" dataDxfId="10"/>
    <tableColumn id="2" xr3:uid="{0D4C2092-2A60-450A-8AA2-205FF4DDDE24}" name="Anzahl Ausbildungsmonate_x000a_1. Lehrjahr" dataDxfId="45">
      <calculatedColumnFormula>IF(B46=DATE(2025,10,1),11,IF(B46=DATE(2025,11,1),12," "))</calculatedColumnFormula>
    </tableColumn>
    <tableColumn id="3" xr3:uid="{7966E311-CC55-4530-8175-D1E1AAF06AF8}" name="Anzahl_x000a_Ausbildungsmonate_x000a_2. Lehrjahr" dataDxfId="44">
      <calculatedColumnFormula>IF(B46=DATE(2024,10,1),12,IF(B46=DATE(2024,11,1),12,IF(B46=DATE(2025,10,1),1," ")))</calculatedColumnFormula>
    </tableColumn>
    <tableColumn id="4" xr3:uid="{C9ADBCC4-A376-4F8B-8BEA-94D6B871483C}" name="Anzahl_x000a_Ausbildungsmonate_x000a_3. Lehrjahr" dataDxfId="43">
      <calculatedColumnFormula>IF(B46=DATE(2022,4,1),3,IF(B46=DATE(2023,4,1),12,IF(B46=DATE(2023,5,1),10," ")))</calculatedColumnFormula>
    </tableColumn>
    <tableColumn id="5" xr3:uid="{F2EFB85A-6465-420F-9F8E-F1859D667DCD}" name="Anzahl_x000a_Auszubildende" dataDxfId="9"/>
    <tableColumn id="6" xr3:uid="{2F837C12-0F89-4265-84D7-5E36E2917A04}" name="Ø monatliche Arbeitgeber-Bruttokosten_x000a_1. Lehrjahr" dataDxfId="8"/>
    <tableColumn id="7" xr3:uid="{C1624973-8D57-4242-9E62-BE123F1535DD}" name="Ø monatliche Arbeitgeber-Bruttokosten_x000a_2. Lehrjahr" dataDxfId="7"/>
    <tableColumn id="8" xr3:uid="{74C04CD6-1BD6-46E1-9BD7-A5359E58A7B0}" name="Ø monatliche Arbeitgeber-Bruttokosten_x000a_3. Lehrjahr" dataDxfId="6"/>
    <tableColumn id="9" xr3:uid="{80BDD23E-8E8A-407A-9287-E6C9971B53AF}" name="Ø monatliche Arbeitgeber-_x000a_Bruttokosten einer_x000a_Pflegefachkraft" dataDxfId="5"/>
    <tableColumn id="10" xr3:uid="{040722DE-2DA1-45D9-A06C-049E6DC659F2}" name="Ausbildungskosten für das Jahr 2026" dataDxfId="42">
      <calculatedColumnFormula>IF(OR(ISBLANK(B46),ISBLANK(F46))," ",IF(AND(OR(B46=DATE(2022,4,1),B46=DATE(2023,4,1),B46=DATE(2023,5,1)),ISNUMBER(E46),ISNUMBER(I46),ISNUMBER(J46)),E46*F46*(I46-(J46/14)),IF(AND(OR(B46=DATE(2024,10,1),B46=DATE(2024,11,1)),ISNUMBER(D46),ISNUMBER(H46),ISNUMBER(J46)),D46*F46*(H46-(J46/14)),IF(AND(B46=DATE(2025,10,1),ISNUMBER(C46),ISNUMBER(D46),ISNUMBER(G46),ISNUMBER(H46),ISNUMBER(J46)),C46*F46*G46+D46*F46*(H46-(J46/14)),IF(AND(B46=DATE(2025,11,1),ISNUMBER(C46),ISNUMBER(G46),ISNUMBER(J46)),C46*F46*G46," ")))))</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5549B9-8A4D-44D6-A637-0EEF2B318BF9}" name="Tabelle13" displayName="Tabelle13" ref="B55:J65" totalsRowShown="0" headerRowDxfId="35" dataDxfId="34" tableBorderDxfId="72">
  <autoFilter ref="B55:J65" xr:uid="{551DBA8B-EF8B-4AD8-A6DB-A53ED62CD34B}"/>
  <tableColumns count="9">
    <tableColumn id="1" xr3:uid="{6A451DF5-D9EE-4A72-AB5B-775BD7EC9747}" name="Studien-_x000a_beginn (Datum)" dataDxfId="4"/>
    <tableColumn id="2" xr3:uid="{4EF6C8FC-3585-45D8-8449-AFB31D24D457}" name="Anzahl Monate im_x000a_1. + 2. Semester" dataDxfId="39">
      <calculatedColumnFormula>IF(ISBLANK(B56),"",IF(B56=DATE(2025,4,1),3,IF(B56=DATE(2025,10,1),9,IF(OR(B56=DATE(2026,4,1),B56=DATE(2026,10,1)),IF(B56=DATE(2026,4,1),9,3)," "))))</calculatedColumnFormula>
    </tableColumn>
    <tableColumn id="3" xr3:uid="{9EC10EDE-0717-4F14-8D6D-5460D147EDD9}" name="Anzahl Monate im_x000a_3. + 4. Semester" dataDxfId="38">
      <calculatedColumnFormula>IF(ISBLANK(B56),"",IF(B56=DATE(2024,4,1),3,IF(B56=DATE(2024,10,1),9,IF(OR(B56=DATE(2025,4,1),B56=DATE(2025,10,1)),IF(B56=DATE(2025,4,1),9,3)," "))))</calculatedColumnFormula>
    </tableColumn>
    <tableColumn id="4" xr3:uid="{FBF4EF72-3569-4C90-884D-46E39EBC80B4}" name="Anzahl Monate im_x000a_5. bis 8. Semester" dataDxfId="37">
      <calculatedColumnFormula>IF(ISBLANK(B56),"",IF(B56=DATE(2022,4,1),3,IF(B56=DATE(2022,10,1),9,IF(OR(B56=DATE(2023,4,1),B56=DATE(2023,10,1)),12,IF(B56=DATE(2024,4,1),9,IF(B56=DATE(2024,10,1),3," "))))))</calculatedColumnFormula>
    </tableColumn>
    <tableColumn id="5" xr3:uid="{8459663F-1154-4E9B-87D0-59F5BA985DC4}" name="Anzahl_x000a_Studierende" dataDxfId="3"/>
    <tableColumn id="6" xr3:uid="{DEB236FF-8E25-4751-90C7-83BF9B9D8F37}" name="Ø monatliche Arbeitgeber-Bruttokosten_x000a_1. + 2. Semester" dataDxfId="2"/>
    <tableColumn id="7" xr3:uid="{7B6DEE25-5DBD-4294-BF7C-BFED1D6FA120}" name="Ø monatliche Arbeitgeber-Bruttokosten_x000a_3. + 4. Semester" dataDxfId="1"/>
    <tableColumn id="8" xr3:uid="{69EB06CC-13B1-423F-9C26-BC653BE10147}" name="Ø monatliche Arbeitgeber-Bruttokosten_x000a_5. bis 8. Semester" dataDxfId="0"/>
    <tableColumn id="9" xr3:uid="{6E09BB6A-3C6D-421A-B36C-8BE5A3142044}" name="Ausbildungskosten für das Jahr 2026" dataDxfId="36">
      <calculatedColumnFormula>IF(OR(ISBLANK(B56),ISBLANK(F56)),"",ROUND(SUM(IF(C56&lt;&gt;" ",F56*G56*C56,0),IF(D56&lt;&gt;" ",F56*H56*D56,0),IF(E56&lt;&gt;" ",F56*I56*E56,0)),0))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F47"/>
  <sheetViews>
    <sheetView showGridLines="0" tabSelected="1" zoomScale="115" zoomScaleNormal="115" workbookViewId="0">
      <selection activeCell="C16" sqref="C16:F16"/>
    </sheetView>
  </sheetViews>
  <sheetFormatPr baseColWidth="10" defaultColWidth="11.453125" defaultRowHeight="14.5" x14ac:dyDescent="0.35"/>
  <cols>
    <col min="1" max="1" width="37.81640625" style="4" bestFit="1" customWidth="1"/>
    <col min="2" max="5" width="11.453125" style="4"/>
    <col min="6" max="6" width="24.7265625" style="4" bestFit="1" customWidth="1"/>
    <col min="7" max="16384" width="11.453125" style="4"/>
  </cols>
  <sheetData>
    <row r="1" spans="1:6" ht="18" x14ac:dyDescent="0.4">
      <c r="A1" s="1" t="s">
        <v>0</v>
      </c>
      <c r="B1" s="2"/>
      <c r="C1" s="2"/>
      <c r="D1" s="2"/>
      <c r="E1" s="2"/>
      <c r="F1" s="3"/>
    </row>
    <row r="2" spans="1:6" ht="18" x14ac:dyDescent="0.4">
      <c r="A2" s="9" t="s">
        <v>73</v>
      </c>
      <c r="B2" s="2"/>
      <c r="C2" s="2"/>
      <c r="D2" s="2"/>
      <c r="E2" s="2"/>
      <c r="F2" s="3"/>
    </row>
    <row r="3" spans="1:6" ht="18" x14ac:dyDescent="0.4">
      <c r="A3" s="2"/>
      <c r="B3" s="2"/>
      <c r="C3" s="2"/>
      <c r="D3" s="2"/>
      <c r="F3" s="3"/>
    </row>
    <row r="4" spans="1:6" ht="18" x14ac:dyDescent="0.4">
      <c r="A4" s="2"/>
      <c r="B4" s="2"/>
      <c r="C4" s="2"/>
      <c r="D4" s="2"/>
      <c r="F4" s="3"/>
    </row>
    <row r="5" spans="1:6" ht="18" x14ac:dyDescent="0.4">
      <c r="A5" s="2"/>
      <c r="B5" s="2"/>
      <c r="C5" s="2"/>
      <c r="D5" s="2"/>
      <c r="F5" s="3"/>
    </row>
    <row r="6" spans="1:6" ht="20.149999999999999" customHeight="1" x14ac:dyDescent="0.35">
      <c r="A6" s="5" t="s">
        <v>0</v>
      </c>
      <c r="B6" s="2"/>
      <c r="C6" s="2"/>
      <c r="D6" s="2"/>
      <c r="E6" s="2"/>
      <c r="F6" s="81" t="s">
        <v>208</v>
      </c>
    </row>
    <row r="7" spans="1:6" ht="20.149999999999999" customHeight="1" x14ac:dyDescent="0.35">
      <c r="A7" s="5" t="s">
        <v>16</v>
      </c>
      <c r="B7" s="2"/>
      <c r="C7" s="2"/>
      <c r="D7" s="2"/>
      <c r="E7" s="2"/>
      <c r="F7" s="2"/>
    </row>
    <row r="8" spans="1:6" ht="20.149999999999999" customHeight="1" x14ac:dyDescent="0.35">
      <c r="A8" s="5" t="s">
        <v>1</v>
      </c>
      <c r="B8" s="2"/>
      <c r="C8" s="2"/>
      <c r="D8" s="2"/>
      <c r="E8" s="2"/>
      <c r="F8" s="2"/>
    </row>
    <row r="9" spans="1:6" ht="20.149999999999999" customHeight="1" x14ac:dyDescent="0.35">
      <c r="A9" s="5" t="s">
        <v>2</v>
      </c>
      <c r="B9" s="2"/>
      <c r="C9" s="2"/>
      <c r="D9" s="2"/>
      <c r="E9" s="2"/>
      <c r="F9" s="81" t="s">
        <v>143</v>
      </c>
    </row>
    <row r="10" spans="1:6" x14ac:dyDescent="0.35">
      <c r="A10" s="2"/>
      <c r="B10" s="2"/>
      <c r="C10" s="2"/>
      <c r="D10" s="2"/>
      <c r="E10" s="2"/>
    </row>
    <row r="11" spans="1:6" x14ac:dyDescent="0.35">
      <c r="A11" s="2"/>
      <c r="B11" s="2"/>
      <c r="C11" s="2"/>
      <c r="D11" s="2"/>
      <c r="E11" s="2"/>
      <c r="F11" s="2"/>
    </row>
    <row r="12" spans="1:6" ht="20" x14ac:dyDescent="0.4">
      <c r="A12" s="2"/>
      <c r="B12" s="2"/>
      <c r="C12" s="2"/>
      <c r="D12" s="2"/>
      <c r="E12" s="2"/>
      <c r="F12" s="49">
        <v>2026</v>
      </c>
    </row>
    <row r="13" spans="1:6" ht="20.149999999999999" customHeight="1" x14ac:dyDescent="0.35">
      <c r="A13" s="88" t="s">
        <v>17</v>
      </c>
      <c r="B13" s="88"/>
      <c r="C13" s="88"/>
      <c r="D13" s="88"/>
      <c r="E13" s="88"/>
      <c r="F13" s="88"/>
    </row>
    <row r="14" spans="1:6" ht="20.149999999999999" customHeight="1" x14ac:dyDescent="0.35">
      <c r="A14" s="89" t="s">
        <v>18</v>
      </c>
      <c r="B14" s="89"/>
      <c r="C14" s="89"/>
      <c r="D14" s="89"/>
      <c r="E14" s="89"/>
      <c r="F14" s="89"/>
    </row>
    <row r="15" spans="1:6" ht="20.149999999999999" customHeight="1" x14ac:dyDescent="0.35">
      <c r="A15" s="90" t="s">
        <v>74</v>
      </c>
      <c r="B15" s="90"/>
      <c r="C15" s="90"/>
      <c r="D15" s="90"/>
      <c r="E15" s="90"/>
      <c r="F15" s="90"/>
    </row>
    <row r="16" spans="1:6" ht="20.149999999999999" customHeight="1" thickBot="1" x14ac:dyDescent="0.4">
      <c r="A16" s="91" t="s">
        <v>144</v>
      </c>
      <c r="B16" s="91"/>
      <c r="C16" s="92"/>
      <c r="D16" s="92"/>
      <c r="E16" s="92"/>
      <c r="F16" s="92"/>
    </row>
    <row r="17" spans="1:6" ht="20.149999999999999" customHeight="1" thickBot="1" x14ac:dyDescent="0.4">
      <c r="A17" s="95" t="s">
        <v>19</v>
      </c>
      <c r="B17" s="95"/>
      <c r="C17" s="96"/>
      <c r="D17" s="96"/>
      <c r="E17" s="96"/>
      <c r="F17" s="96"/>
    </row>
    <row r="18" spans="1:6" ht="20.149999999999999" customHeight="1" thickBot="1" x14ac:dyDescent="0.4">
      <c r="A18" s="91" t="s">
        <v>145</v>
      </c>
      <c r="B18" s="91"/>
      <c r="C18" s="93"/>
      <c r="D18" s="93"/>
      <c r="E18" s="93"/>
      <c r="F18" s="93"/>
    </row>
    <row r="19" spans="1:6" ht="20.149999999999999" customHeight="1" thickBot="1" x14ac:dyDescent="0.4">
      <c r="A19" s="91" t="s">
        <v>21</v>
      </c>
      <c r="B19" s="91"/>
      <c r="C19" s="94"/>
      <c r="D19" s="94"/>
      <c r="E19" s="94"/>
      <c r="F19" s="94"/>
    </row>
    <row r="20" spans="1:6" ht="20.149999999999999" customHeight="1" thickBot="1" x14ac:dyDescent="0.4">
      <c r="A20" s="91" t="s">
        <v>22</v>
      </c>
      <c r="B20" s="91"/>
      <c r="C20" s="11"/>
      <c r="D20" s="94"/>
      <c r="E20" s="94"/>
      <c r="F20" s="94"/>
    </row>
    <row r="21" spans="1:6" ht="20.149999999999999" customHeight="1" thickBot="1" x14ac:dyDescent="0.4">
      <c r="A21" s="91" t="s">
        <v>24</v>
      </c>
      <c r="B21" s="91"/>
      <c r="C21" s="97"/>
      <c r="D21" s="98"/>
      <c r="E21" s="98"/>
      <c r="F21" s="10"/>
    </row>
    <row r="22" spans="1:6" ht="20.149999999999999" customHeight="1" thickTop="1" x14ac:dyDescent="0.35">
      <c r="A22" s="85" t="s">
        <v>25</v>
      </c>
      <c r="B22" s="85"/>
      <c r="C22" s="99"/>
      <c r="D22" s="100"/>
      <c r="E22" s="100"/>
      <c r="F22" s="101"/>
    </row>
    <row r="23" spans="1:6" x14ac:dyDescent="0.35">
      <c r="A23" s="6"/>
      <c r="B23" s="6"/>
      <c r="C23" s="6"/>
      <c r="D23" s="6"/>
      <c r="E23" s="6"/>
      <c r="F23" s="6"/>
    </row>
    <row r="24" spans="1:6" x14ac:dyDescent="0.35">
      <c r="A24" s="90" t="s">
        <v>23</v>
      </c>
      <c r="B24" s="90"/>
      <c r="C24" s="90"/>
      <c r="D24" s="90"/>
      <c r="E24" s="90"/>
      <c r="F24" s="90"/>
    </row>
    <row r="25" spans="1:6" ht="20.149999999999999" customHeight="1" thickBot="1" x14ac:dyDescent="0.4">
      <c r="A25" s="91" t="s">
        <v>145</v>
      </c>
      <c r="B25" s="91"/>
      <c r="C25" s="93"/>
      <c r="D25" s="93"/>
      <c r="E25" s="93"/>
      <c r="F25" s="93"/>
    </row>
    <row r="26" spans="1:6" ht="20.149999999999999" customHeight="1" thickBot="1" x14ac:dyDescent="0.4">
      <c r="A26" s="91" t="s">
        <v>146</v>
      </c>
      <c r="B26" s="91"/>
      <c r="C26" s="94"/>
      <c r="D26" s="94"/>
      <c r="E26" s="94"/>
      <c r="F26" s="94"/>
    </row>
    <row r="27" spans="1:6" ht="20.149999999999999" customHeight="1" thickBot="1" x14ac:dyDescent="0.4">
      <c r="A27" s="91" t="s">
        <v>147</v>
      </c>
      <c r="B27" s="91"/>
      <c r="C27" s="11"/>
      <c r="D27" s="94"/>
      <c r="E27" s="94"/>
      <c r="F27" s="94"/>
    </row>
    <row r="28" spans="1:6" ht="29.25" customHeight="1" thickBot="1" x14ac:dyDescent="0.4">
      <c r="A28" s="95" t="s">
        <v>148</v>
      </c>
      <c r="B28" s="95"/>
      <c r="C28" s="94"/>
      <c r="D28" s="94"/>
      <c r="E28" s="94"/>
      <c r="F28" s="94"/>
    </row>
    <row r="29" spans="1:6" ht="20.149999999999999" customHeight="1" thickBot="1" x14ac:dyDescent="0.4">
      <c r="A29" s="91" t="s">
        <v>24</v>
      </c>
      <c r="B29" s="91"/>
      <c r="C29" s="102"/>
      <c r="D29" s="103"/>
      <c r="E29" s="102"/>
      <c r="F29" s="102"/>
    </row>
    <row r="30" spans="1:6" ht="20.149999999999999" customHeight="1" thickBot="1" x14ac:dyDescent="0.4">
      <c r="A30" s="91" t="s">
        <v>149</v>
      </c>
      <c r="B30" s="91"/>
      <c r="C30" s="104"/>
      <c r="D30" s="94"/>
      <c r="E30" s="94"/>
      <c r="F30" s="94"/>
    </row>
    <row r="31" spans="1:6" x14ac:dyDescent="0.35">
      <c r="A31" s="6"/>
      <c r="B31" s="6"/>
      <c r="C31" s="6"/>
      <c r="D31" s="6"/>
      <c r="E31" s="6"/>
      <c r="F31" s="6"/>
    </row>
    <row r="32" spans="1:6" x14ac:dyDescent="0.35">
      <c r="A32" s="90" t="s">
        <v>26</v>
      </c>
      <c r="B32" s="90"/>
      <c r="C32" s="90"/>
      <c r="D32" s="90"/>
      <c r="E32" s="90"/>
      <c r="F32" s="90"/>
    </row>
    <row r="33" spans="1:6" ht="20.149999999999999" customHeight="1" thickBot="1" x14ac:dyDescent="0.4">
      <c r="A33" s="91" t="s">
        <v>27</v>
      </c>
      <c r="B33" s="91"/>
      <c r="C33" s="94"/>
      <c r="D33" s="94"/>
      <c r="E33" s="94"/>
      <c r="F33" s="94"/>
    </row>
    <row r="34" spans="1:6" ht="20.149999999999999" customHeight="1" thickBot="1" x14ac:dyDescent="0.4">
      <c r="A34" s="91" t="s">
        <v>28</v>
      </c>
      <c r="B34" s="91"/>
      <c r="C34" s="94"/>
      <c r="D34" s="94"/>
      <c r="E34" s="94"/>
      <c r="F34" s="94"/>
    </row>
    <row r="35" spans="1:6" ht="20.149999999999999" customHeight="1" thickBot="1" x14ac:dyDescent="0.4">
      <c r="A35" s="91" t="s">
        <v>29</v>
      </c>
      <c r="B35" s="91"/>
      <c r="C35" s="94"/>
      <c r="D35" s="94"/>
      <c r="E35" s="94"/>
      <c r="F35" s="94"/>
    </row>
    <row r="36" spans="1:6" x14ac:dyDescent="0.35">
      <c r="A36" s="6"/>
      <c r="B36" s="6"/>
      <c r="C36" s="6"/>
      <c r="D36" s="6"/>
      <c r="E36" s="6"/>
      <c r="F36" s="6"/>
    </row>
    <row r="37" spans="1:6" ht="26.25" customHeight="1" x14ac:dyDescent="0.35">
      <c r="A37" s="106" t="s">
        <v>142</v>
      </c>
      <c r="B37" s="106"/>
      <c r="C37" s="106"/>
      <c r="D37" s="106"/>
      <c r="E37" s="106"/>
      <c r="F37" s="106"/>
    </row>
    <row r="38" spans="1:6" ht="26.25" customHeight="1" x14ac:dyDescent="0.35">
      <c r="A38" s="7" t="s">
        <v>30</v>
      </c>
      <c r="B38" s="8"/>
      <c r="C38" s="8"/>
      <c r="D38" s="8"/>
      <c r="E38" s="8"/>
      <c r="F38" s="8"/>
    </row>
    <row r="39" spans="1:6" ht="69" customHeight="1" thickBot="1" x14ac:dyDescent="0.4">
      <c r="A39" s="95" t="s">
        <v>150</v>
      </c>
      <c r="B39" s="95"/>
      <c r="C39" s="95"/>
      <c r="D39" s="95"/>
      <c r="E39" s="105"/>
      <c r="F39" s="105"/>
    </row>
    <row r="40" spans="1:6" ht="37.5" customHeight="1" x14ac:dyDescent="0.35">
      <c r="A40" s="109" t="s">
        <v>75</v>
      </c>
      <c r="B40" s="109"/>
      <c r="C40" s="109"/>
      <c r="D40" s="109"/>
      <c r="E40" s="109"/>
      <c r="F40" s="109"/>
    </row>
    <row r="41" spans="1:6" ht="20.149999999999999" customHeight="1" thickBot="1" x14ac:dyDescent="0.4">
      <c r="A41" s="113"/>
      <c r="B41" s="113"/>
      <c r="C41" s="113"/>
      <c r="D41" s="113"/>
      <c r="E41" s="113"/>
      <c r="F41" s="113"/>
    </row>
    <row r="42" spans="1:6" ht="20.149999999999999" customHeight="1" thickBot="1" x14ac:dyDescent="0.4">
      <c r="A42" s="95" t="s">
        <v>209</v>
      </c>
      <c r="B42" s="95"/>
      <c r="C42" s="95"/>
      <c r="D42" s="95"/>
      <c r="E42" s="110"/>
      <c r="F42" s="110"/>
    </row>
    <row r="43" spans="1:6" ht="15" thickBot="1" x14ac:dyDescent="0.4">
      <c r="A43" s="95" t="s">
        <v>210</v>
      </c>
      <c r="B43" s="95"/>
      <c r="C43" s="95"/>
      <c r="D43" s="95"/>
      <c r="E43" s="111"/>
      <c r="F43" s="111"/>
    </row>
    <row r="44" spans="1:6" ht="20.149999999999999" customHeight="1" thickBot="1" x14ac:dyDescent="0.4">
      <c r="A44" s="95" t="s">
        <v>211</v>
      </c>
      <c r="B44" s="95"/>
      <c r="C44" s="95"/>
      <c r="D44" s="95"/>
      <c r="E44" s="112"/>
      <c r="F44" s="112"/>
    </row>
    <row r="45" spans="1:6" ht="20.149999999999999" customHeight="1" x14ac:dyDescent="0.35">
      <c r="A45" s="113"/>
      <c r="B45" s="113"/>
      <c r="C45" s="113"/>
      <c r="D45" s="113"/>
      <c r="E45" s="113"/>
      <c r="F45" s="113"/>
    </row>
    <row r="46" spans="1:6" x14ac:dyDescent="0.35">
      <c r="A46" s="107" t="s">
        <v>212</v>
      </c>
      <c r="B46" s="107"/>
      <c r="C46" s="107"/>
      <c r="D46" s="107"/>
      <c r="E46" s="107"/>
      <c r="F46" s="107"/>
    </row>
    <row r="47" spans="1:6" x14ac:dyDescent="0.35">
      <c r="A47" s="108" t="s">
        <v>31</v>
      </c>
      <c r="B47" s="108"/>
      <c r="C47" s="108"/>
      <c r="D47" s="108"/>
      <c r="E47" s="108"/>
      <c r="F47" s="108"/>
    </row>
  </sheetData>
  <sheetProtection sheet="1" objects="1" scenarios="1"/>
  <protectedRanges>
    <protectedRange sqref="E29 C33:C35 C16:C22 C25:C30" name="Ausfüllbereich"/>
  </protectedRanges>
  <mergeCells count="51">
    <mergeCell ref="A46:F46"/>
    <mergeCell ref="A47:F47"/>
    <mergeCell ref="A40:F40"/>
    <mergeCell ref="A42:D42"/>
    <mergeCell ref="E42:F42"/>
    <mergeCell ref="A43:D43"/>
    <mergeCell ref="E43:F43"/>
    <mergeCell ref="A44:D44"/>
    <mergeCell ref="E44:F44"/>
    <mergeCell ref="A41:F41"/>
    <mergeCell ref="A45:F45"/>
    <mergeCell ref="A34:B34"/>
    <mergeCell ref="C34:F34"/>
    <mergeCell ref="A35:B35"/>
    <mergeCell ref="C35:F35"/>
    <mergeCell ref="A39:D39"/>
    <mergeCell ref="E39:F39"/>
    <mergeCell ref="A37:F37"/>
    <mergeCell ref="A33:B33"/>
    <mergeCell ref="C33:F33"/>
    <mergeCell ref="A28:B28"/>
    <mergeCell ref="C28:F28"/>
    <mergeCell ref="A29:B29"/>
    <mergeCell ref="C29:D29"/>
    <mergeCell ref="E29:F29"/>
    <mergeCell ref="A30:B30"/>
    <mergeCell ref="C30:F30"/>
    <mergeCell ref="A32:F32"/>
    <mergeCell ref="A27:B27"/>
    <mergeCell ref="D27:F27"/>
    <mergeCell ref="A20:B20"/>
    <mergeCell ref="D20:F20"/>
    <mergeCell ref="A24:F24"/>
    <mergeCell ref="A25:B25"/>
    <mergeCell ref="C25:F25"/>
    <mergeCell ref="A26:B26"/>
    <mergeCell ref="C26:F26"/>
    <mergeCell ref="A21:B21"/>
    <mergeCell ref="C21:E21"/>
    <mergeCell ref="C22:F22"/>
    <mergeCell ref="A18:B18"/>
    <mergeCell ref="C18:F18"/>
    <mergeCell ref="A19:B19"/>
    <mergeCell ref="C19:F19"/>
    <mergeCell ref="A17:B17"/>
    <mergeCell ref="C17:F17"/>
    <mergeCell ref="A13:F13"/>
    <mergeCell ref="A14:F14"/>
    <mergeCell ref="A15:F15"/>
    <mergeCell ref="A16:B16"/>
    <mergeCell ref="C16:F16"/>
  </mergeCells>
  <pageMargins left="0.70866141732283472" right="0.70866141732283472" top="0.78740157480314965" bottom="0.78740157480314965"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4F6C-A491-4F0F-A4F4-A56F2A314679}">
  <sheetPr>
    <tabColor theme="6" tint="0.59999389629810485"/>
    <pageSetUpPr fitToPage="1"/>
  </sheetPr>
  <dimension ref="B1:X65"/>
  <sheetViews>
    <sheetView showGridLines="0" zoomScale="80" zoomScaleNormal="80" zoomScaleSheetLayoutView="50" workbookViewId="0">
      <selection activeCell="B9" sqref="B9"/>
    </sheetView>
  </sheetViews>
  <sheetFormatPr baseColWidth="10" defaultColWidth="11.453125" defaultRowHeight="14.5" x14ac:dyDescent="0.35"/>
  <cols>
    <col min="1" max="1" width="2.54296875" style="4" customWidth="1"/>
    <col min="2" max="2" width="23.36328125" style="4" customWidth="1"/>
    <col min="3" max="13" width="25.6328125" style="4" customWidth="1"/>
    <col min="14" max="14" width="20.54296875" style="4" hidden="1" customWidth="1"/>
    <col min="15" max="20" width="10.36328125" style="4" hidden="1" customWidth="1"/>
    <col min="21" max="24" width="0" style="4" hidden="1" customWidth="1"/>
    <col min="25" max="16384" width="11.453125" style="4"/>
  </cols>
  <sheetData>
    <row r="1" spans="2:20" ht="5.15" customHeight="1" thickBot="1" x14ac:dyDescent="0.4"/>
    <row r="2" spans="2:20" ht="30" customHeight="1" thickBot="1" x14ac:dyDescent="0.4">
      <c r="B2" s="188" t="s">
        <v>3</v>
      </c>
      <c r="C2" s="231">
        <f>IK_Stammdaten</f>
        <v>0</v>
      </c>
      <c r="D2" s="232"/>
      <c r="E2" s="232"/>
      <c r="F2" s="232"/>
      <c r="G2" s="189"/>
    </row>
    <row r="3" spans="2:20" ht="30" customHeight="1" thickTop="1" thickBot="1" x14ac:dyDescent="0.4">
      <c r="B3" s="188" t="s">
        <v>5</v>
      </c>
      <c r="C3" s="190">
        <f>Name_Einrichtung</f>
        <v>0</v>
      </c>
      <c r="D3" s="190"/>
      <c r="E3" s="233"/>
      <c r="F3" s="233"/>
      <c r="G3" s="233"/>
      <c r="H3" s="233"/>
      <c r="I3" s="82"/>
      <c r="J3" s="191" t="s">
        <v>179</v>
      </c>
      <c r="K3" s="192"/>
      <c r="L3" s="192"/>
      <c r="O3" s="193" t="s">
        <v>180</v>
      </c>
      <c r="P3" s="193"/>
      <c r="Q3" s="193"/>
      <c r="R3" s="193"/>
      <c r="S3" s="193"/>
      <c r="T3" s="193"/>
    </row>
    <row r="4" spans="2:20" ht="30" customHeight="1" thickTop="1" thickBot="1" x14ac:dyDescent="0.4">
      <c r="B4" s="188" t="s">
        <v>90</v>
      </c>
      <c r="C4" s="190">
        <f>Name_Tr</f>
        <v>0</v>
      </c>
      <c r="D4" s="190"/>
      <c r="E4" s="233"/>
      <c r="F4" s="233"/>
      <c r="G4" s="233"/>
      <c r="H4" s="233"/>
      <c r="I4" s="83"/>
      <c r="J4" s="194" t="s">
        <v>156</v>
      </c>
      <c r="K4" s="195"/>
      <c r="L4" s="195"/>
      <c r="O4" s="196">
        <v>46113</v>
      </c>
      <c r="P4" s="196">
        <v>46143</v>
      </c>
      <c r="Q4" s="196">
        <v>46174</v>
      </c>
      <c r="R4" s="196">
        <v>46204</v>
      </c>
      <c r="S4" s="196">
        <v>46235</v>
      </c>
      <c r="T4" s="196">
        <v>46296</v>
      </c>
    </row>
    <row r="5" spans="2:20" ht="16" customHeight="1" thickBot="1" x14ac:dyDescent="0.4">
      <c r="J5" s="197"/>
    </row>
    <row r="6" spans="2:20" ht="55" customHeight="1" thickBot="1" x14ac:dyDescent="0.4">
      <c r="B6" s="198" t="s">
        <v>118</v>
      </c>
      <c r="C6" s="199" t="s">
        <v>181</v>
      </c>
      <c r="D6" s="199"/>
      <c r="E6" s="199"/>
      <c r="F6" s="199"/>
      <c r="G6" s="199"/>
      <c r="H6" s="200"/>
      <c r="I6" s="59"/>
      <c r="J6" s="60"/>
      <c r="K6" s="60"/>
      <c r="L6" s="60"/>
    </row>
    <row r="7" spans="2:20" s="61" customFormat="1" ht="2.5" customHeight="1" thickBot="1" x14ac:dyDescent="0.4">
      <c r="B7" s="201"/>
      <c r="C7" s="201"/>
      <c r="D7" s="201"/>
      <c r="E7" s="201"/>
      <c r="F7" s="201"/>
      <c r="G7" s="201"/>
      <c r="H7" s="201"/>
      <c r="I7" s="59"/>
      <c r="J7" s="202"/>
      <c r="K7" s="202"/>
      <c r="L7" s="202"/>
    </row>
    <row r="8" spans="2:20" ht="55" customHeight="1" thickBot="1" x14ac:dyDescent="0.4">
      <c r="B8" s="203" t="s">
        <v>95</v>
      </c>
      <c r="C8" s="204" t="s">
        <v>123</v>
      </c>
      <c r="D8" s="204" t="s">
        <v>91</v>
      </c>
      <c r="E8" s="204" t="s">
        <v>111</v>
      </c>
      <c r="F8" s="204" t="s">
        <v>112</v>
      </c>
      <c r="G8" s="205" t="s">
        <v>182</v>
      </c>
      <c r="H8" s="61"/>
      <c r="I8" s="206" t="s">
        <v>183</v>
      </c>
      <c r="J8" s="206"/>
      <c r="K8" s="206"/>
      <c r="L8" s="206"/>
      <c r="M8" s="206"/>
      <c r="O8" s="193" t="s">
        <v>184</v>
      </c>
      <c r="P8" s="193"/>
      <c r="Q8" s="193"/>
      <c r="R8" s="193"/>
      <c r="S8" s="193"/>
    </row>
    <row r="9" spans="2:20" ht="22" customHeight="1" thickBot="1" x14ac:dyDescent="0.4">
      <c r="B9" s="207"/>
      <c r="C9" s="208" t="str">
        <f>IF(AND(B9&gt;=DATE(2026,1,1),B9&lt;=DATE(2026,12,31)),13-MONTH(B9),"")</f>
        <v/>
      </c>
      <c r="D9" s="209"/>
      <c r="E9" s="210"/>
      <c r="F9" s="210"/>
      <c r="G9" s="211" t="str">
        <f>IF(AND(C9&lt;&gt;"",D9&lt;&gt;"",F9&lt;&gt;""),ROUND(C9*D9*F9,2),"")</f>
        <v/>
      </c>
      <c r="H9" s="61"/>
      <c r="I9" s="212"/>
      <c r="J9" s="212"/>
      <c r="K9" s="212"/>
      <c r="L9" s="212"/>
      <c r="M9" s="212"/>
      <c r="O9" s="196">
        <v>45748</v>
      </c>
      <c r="P9" s="196">
        <v>45809</v>
      </c>
      <c r="Q9" s="196">
        <v>45839</v>
      </c>
      <c r="R9" s="196">
        <v>45870</v>
      </c>
      <c r="S9" s="196">
        <v>45931</v>
      </c>
    </row>
    <row r="10" spans="2:20" ht="22" customHeight="1" thickBot="1" x14ac:dyDescent="0.4">
      <c r="B10" s="207"/>
      <c r="C10" s="208" t="str">
        <f t="shared" ref="C10:C14" si="0">IF(AND(B10&gt;=DATE(2026,1,1),B10&lt;=DATE(2026,12,31)),13-MONTH(B10),"")</f>
        <v/>
      </c>
      <c r="D10" s="209"/>
      <c r="E10" s="210"/>
      <c r="F10" s="210"/>
      <c r="G10" s="211" t="str">
        <f t="shared" ref="G10:G14" si="1">IF(AND(C10&lt;&gt;"",D10&lt;&gt;"",F10&lt;&gt;""),ROUND(C10*D10*F10,2),"")</f>
        <v/>
      </c>
      <c r="H10" s="61"/>
      <c r="I10" s="212"/>
      <c r="J10" s="212"/>
      <c r="K10" s="212"/>
      <c r="L10" s="212"/>
      <c r="M10" s="212"/>
    </row>
    <row r="11" spans="2:20" ht="22" customHeight="1" thickBot="1" x14ac:dyDescent="0.4">
      <c r="B11" s="207"/>
      <c r="C11" s="208" t="str">
        <f t="shared" si="0"/>
        <v/>
      </c>
      <c r="D11" s="209"/>
      <c r="E11" s="210"/>
      <c r="F11" s="210"/>
      <c r="G11" s="211" t="str">
        <f t="shared" si="1"/>
        <v/>
      </c>
      <c r="H11" s="61"/>
      <c r="I11" s="212"/>
      <c r="J11" s="212"/>
      <c r="K11" s="212"/>
      <c r="L11" s="212"/>
      <c r="M11" s="212"/>
      <c r="O11" s="193" t="s">
        <v>185</v>
      </c>
      <c r="P11" s="193"/>
      <c r="Q11" s="193"/>
      <c r="R11" s="193"/>
      <c r="S11" s="193"/>
    </row>
    <row r="12" spans="2:20" ht="22" customHeight="1" thickBot="1" x14ac:dyDescent="0.4">
      <c r="B12" s="207"/>
      <c r="C12" s="208" t="str">
        <f t="shared" si="0"/>
        <v/>
      </c>
      <c r="D12" s="209"/>
      <c r="E12" s="210"/>
      <c r="F12" s="210"/>
      <c r="G12" s="211" t="str">
        <f t="shared" si="1"/>
        <v/>
      </c>
      <c r="H12" s="61"/>
      <c r="I12" s="212"/>
      <c r="J12" s="212"/>
      <c r="K12" s="212"/>
      <c r="L12" s="212"/>
      <c r="M12" s="212"/>
      <c r="O12" s="196">
        <v>45383</v>
      </c>
      <c r="P12" s="196">
        <v>45505</v>
      </c>
      <c r="Q12" s="196">
        <v>45536</v>
      </c>
      <c r="R12" s="196">
        <v>45566</v>
      </c>
      <c r="S12" s="196">
        <v>45597</v>
      </c>
    </row>
    <row r="13" spans="2:20" ht="22" customHeight="1" thickBot="1" x14ac:dyDescent="0.4">
      <c r="B13" s="207"/>
      <c r="C13" s="208" t="str">
        <f t="shared" si="0"/>
        <v/>
      </c>
      <c r="D13" s="209"/>
      <c r="E13" s="210"/>
      <c r="F13" s="210"/>
      <c r="G13" s="211" t="str">
        <f t="shared" si="1"/>
        <v/>
      </c>
      <c r="H13" s="61"/>
      <c r="I13" s="212"/>
      <c r="J13" s="212"/>
      <c r="K13" s="212"/>
      <c r="L13" s="212"/>
      <c r="M13" s="212"/>
    </row>
    <row r="14" spans="2:20" ht="22" customHeight="1" thickBot="1" x14ac:dyDescent="0.4">
      <c r="B14" s="213"/>
      <c r="C14" s="214" t="str">
        <f t="shared" si="0"/>
        <v/>
      </c>
      <c r="D14" s="215"/>
      <c r="E14" s="216"/>
      <c r="F14" s="216"/>
      <c r="G14" s="217" t="str">
        <f t="shared" si="1"/>
        <v/>
      </c>
      <c r="H14" s="61"/>
      <c r="I14" s="212"/>
      <c r="J14" s="212"/>
      <c r="K14" s="212"/>
      <c r="L14" s="212"/>
      <c r="M14" s="212"/>
    </row>
    <row r="15" spans="2:20" ht="16" customHeight="1" thickBot="1" x14ac:dyDescent="0.4"/>
    <row r="16" spans="2:20" ht="55" customHeight="1" thickBot="1" x14ac:dyDescent="0.4">
      <c r="B16" s="198" t="s">
        <v>119</v>
      </c>
      <c r="C16" s="199" t="s">
        <v>186</v>
      </c>
      <c r="D16" s="199"/>
      <c r="E16" s="199"/>
      <c r="F16" s="199"/>
      <c r="G16" s="199"/>
      <c r="H16" s="199"/>
      <c r="I16" s="199"/>
      <c r="J16" s="199"/>
      <c r="K16" s="199"/>
      <c r="L16" s="199"/>
      <c r="M16" s="59"/>
    </row>
    <row r="17" spans="2:24" s="61" customFormat="1" ht="2.5" customHeight="1" x14ac:dyDescent="0.35">
      <c r="B17" s="201"/>
      <c r="C17" s="201"/>
      <c r="D17" s="201"/>
      <c r="E17" s="201"/>
      <c r="F17" s="201"/>
      <c r="G17" s="201"/>
      <c r="H17" s="201"/>
      <c r="I17" s="201"/>
      <c r="J17" s="201"/>
      <c r="K17" s="201"/>
      <c r="L17" s="201"/>
      <c r="M17" s="201"/>
      <c r="N17" s="59"/>
    </row>
    <row r="18" spans="2:24" ht="55" customHeight="1" thickBot="1" x14ac:dyDescent="0.4">
      <c r="B18" s="203" t="s">
        <v>98</v>
      </c>
      <c r="C18" s="204" t="s">
        <v>124</v>
      </c>
      <c r="D18" s="204" t="s">
        <v>125</v>
      </c>
      <c r="E18" s="204" t="s">
        <v>91</v>
      </c>
      <c r="F18" s="204" t="s">
        <v>111</v>
      </c>
      <c r="G18" s="204" t="s">
        <v>112</v>
      </c>
      <c r="H18" s="204" t="s">
        <v>113</v>
      </c>
      <c r="I18" s="204" t="s">
        <v>114</v>
      </c>
      <c r="J18" s="204" t="s">
        <v>96</v>
      </c>
      <c r="K18" s="204" t="s">
        <v>187</v>
      </c>
      <c r="L18" s="205" t="s">
        <v>182</v>
      </c>
    </row>
    <row r="19" spans="2:24" ht="22" customHeight="1" thickBot="1" x14ac:dyDescent="0.4">
      <c r="B19" s="207"/>
      <c r="C19" s="208" t="str">
        <f>IF(AND(B19&gt;=DATE(2025,1,1),B19&lt;=DATE(2025,12,31)),MIN(12,MONTH(B19)-1),"")</f>
        <v/>
      </c>
      <c r="D19" s="208" t="str">
        <f>IF(AND(B19&gt;=DATE(2025,1,1),B19&lt;=DATE(2025,12,31)),12-C19,"")</f>
        <v/>
      </c>
      <c r="E19" s="209"/>
      <c r="F19" s="210"/>
      <c r="G19" s="210"/>
      <c r="H19" s="210"/>
      <c r="I19" s="210"/>
      <c r="J19" s="210"/>
      <c r="K19" s="218" t="str">
        <f>IF(AND($I19&lt;&gt;"",$J19&lt;&gt;""),$I19-$J19/14,"")</f>
        <v/>
      </c>
      <c r="L19" s="211" t="str">
        <f t="shared" ref="L19:L24" si="2">IFERROR(($G19*$C19*$E19+ROUND($K19,2)*$D19*$E19)," ")</f>
        <v xml:space="preserve"> </v>
      </c>
    </row>
    <row r="20" spans="2:24" ht="22" customHeight="1" thickBot="1" x14ac:dyDescent="0.4">
      <c r="B20" s="207"/>
      <c r="C20" s="208" t="str">
        <f t="shared" ref="C20:C24" si="3">IF(AND(B20&gt;=DATE(2025,1,1),B20&lt;=DATE(2025,12,31)),MIN(12,MONTH(B20)-1),"")</f>
        <v/>
      </c>
      <c r="D20" s="208" t="str">
        <f t="shared" ref="D20:D24" si="4">IF(AND(B20&gt;=DATE(2025,1,1),B20&lt;=DATE(2025,12,31)),12-C20,"")</f>
        <v/>
      </c>
      <c r="E20" s="209"/>
      <c r="F20" s="210"/>
      <c r="G20" s="210"/>
      <c r="H20" s="210"/>
      <c r="I20" s="210"/>
      <c r="J20" s="210"/>
      <c r="K20" s="218" t="str">
        <f t="shared" ref="K20:K24" si="5">IF(AND($I20&lt;&gt;"",$J20&lt;&gt;""),$I20-$J20/14,"")</f>
        <v/>
      </c>
      <c r="L20" s="211" t="str">
        <f t="shared" si="2"/>
        <v xml:space="preserve"> </v>
      </c>
      <c r="O20" s="193" t="s">
        <v>188</v>
      </c>
      <c r="P20" s="193"/>
      <c r="Q20" s="193"/>
      <c r="R20" s="193"/>
    </row>
    <row r="21" spans="2:24" ht="22" customHeight="1" thickBot="1" x14ac:dyDescent="0.4">
      <c r="B21" s="207"/>
      <c r="C21" s="208" t="str">
        <f t="shared" si="3"/>
        <v/>
      </c>
      <c r="D21" s="208" t="str">
        <f t="shared" si="4"/>
        <v/>
      </c>
      <c r="E21" s="209"/>
      <c r="F21" s="210"/>
      <c r="G21" s="210"/>
      <c r="H21" s="210"/>
      <c r="I21" s="210"/>
      <c r="J21" s="210"/>
      <c r="K21" s="218" t="str">
        <f t="shared" si="5"/>
        <v/>
      </c>
      <c r="L21" s="211" t="str">
        <f t="shared" si="2"/>
        <v xml:space="preserve"> </v>
      </c>
      <c r="O21" s="196">
        <v>46112</v>
      </c>
      <c r="P21" s="196">
        <v>46234</v>
      </c>
      <c r="Q21" s="196">
        <v>46250</v>
      </c>
      <c r="R21" s="196">
        <v>46295</v>
      </c>
    </row>
    <row r="22" spans="2:24" ht="22" customHeight="1" thickBot="1" x14ac:dyDescent="0.4">
      <c r="B22" s="207"/>
      <c r="C22" s="208" t="str">
        <f t="shared" si="3"/>
        <v/>
      </c>
      <c r="D22" s="208" t="str">
        <f t="shared" si="4"/>
        <v/>
      </c>
      <c r="E22" s="209"/>
      <c r="F22" s="210"/>
      <c r="G22" s="210"/>
      <c r="H22" s="210"/>
      <c r="I22" s="210"/>
      <c r="J22" s="210"/>
      <c r="K22" s="218" t="str">
        <f t="shared" si="5"/>
        <v/>
      </c>
      <c r="L22" s="211" t="str">
        <f t="shared" si="2"/>
        <v xml:space="preserve"> </v>
      </c>
    </row>
    <row r="23" spans="2:24" ht="22" customHeight="1" thickBot="1" x14ac:dyDescent="0.4">
      <c r="B23" s="207"/>
      <c r="C23" s="208" t="str">
        <f t="shared" si="3"/>
        <v/>
      </c>
      <c r="D23" s="208" t="str">
        <f t="shared" si="4"/>
        <v/>
      </c>
      <c r="E23" s="209"/>
      <c r="F23" s="210"/>
      <c r="G23" s="210"/>
      <c r="H23" s="210"/>
      <c r="I23" s="210"/>
      <c r="J23" s="210"/>
      <c r="K23" s="218" t="str">
        <f t="shared" si="5"/>
        <v/>
      </c>
      <c r="L23" s="211" t="str">
        <f t="shared" si="2"/>
        <v xml:space="preserve"> </v>
      </c>
      <c r="O23" s="193" t="s">
        <v>189</v>
      </c>
      <c r="P23" s="193"/>
      <c r="Q23" s="193"/>
      <c r="R23" s="193"/>
      <c r="S23" s="193"/>
      <c r="T23" s="193"/>
      <c r="U23" s="193"/>
    </row>
    <row r="24" spans="2:24" ht="22" customHeight="1" thickBot="1" x14ac:dyDescent="0.4">
      <c r="B24" s="213"/>
      <c r="C24" s="214" t="str">
        <f t="shared" si="3"/>
        <v/>
      </c>
      <c r="D24" s="214" t="str">
        <f t="shared" si="4"/>
        <v/>
      </c>
      <c r="E24" s="215"/>
      <c r="F24" s="216"/>
      <c r="G24" s="216"/>
      <c r="H24" s="216"/>
      <c r="I24" s="216"/>
      <c r="J24" s="216"/>
      <c r="K24" s="218" t="str">
        <f t="shared" si="5"/>
        <v/>
      </c>
      <c r="L24" s="217" t="str">
        <f t="shared" si="2"/>
        <v xml:space="preserve"> </v>
      </c>
      <c r="O24" s="219">
        <v>44652</v>
      </c>
      <c r="P24" s="219">
        <v>45017</v>
      </c>
      <c r="Q24" s="220">
        <v>45047</v>
      </c>
      <c r="R24" s="220">
        <v>45566</v>
      </c>
      <c r="S24" s="220">
        <v>45597</v>
      </c>
      <c r="T24" s="220">
        <v>45931</v>
      </c>
      <c r="U24" s="220">
        <v>45962</v>
      </c>
    </row>
    <row r="25" spans="2:24" s="62" customFormat="1" ht="16" customHeight="1" thickBot="1" x14ac:dyDescent="0.4">
      <c r="B25" s="61"/>
      <c r="C25" s="61"/>
      <c r="D25" s="61"/>
      <c r="E25" s="61"/>
      <c r="F25" s="61"/>
      <c r="G25" s="61"/>
      <c r="H25" s="61"/>
      <c r="I25" s="61"/>
      <c r="O25" s="4"/>
      <c r="P25" s="4"/>
      <c r="Q25" s="4"/>
      <c r="R25" s="4"/>
      <c r="S25" s="4"/>
      <c r="T25" s="4"/>
      <c r="U25" s="4"/>
    </row>
    <row r="26" spans="2:24" ht="55" customHeight="1" thickBot="1" x14ac:dyDescent="0.4">
      <c r="B26" s="198" t="s">
        <v>120</v>
      </c>
      <c r="C26" s="199" t="s">
        <v>190</v>
      </c>
      <c r="D26" s="199"/>
      <c r="E26" s="199"/>
      <c r="F26" s="199"/>
      <c r="G26" s="199"/>
      <c r="H26" s="199"/>
      <c r="I26" s="199"/>
      <c r="J26" s="199"/>
      <c r="K26" s="199"/>
      <c r="L26" s="199"/>
      <c r="M26" s="199"/>
    </row>
    <row r="27" spans="2:24" ht="2.5" customHeight="1" x14ac:dyDescent="0.35">
      <c r="B27" s="221"/>
      <c r="C27" s="222"/>
      <c r="D27" s="223"/>
      <c r="E27" s="223"/>
      <c r="F27" s="223"/>
      <c r="G27" s="223"/>
      <c r="H27" s="223"/>
      <c r="I27" s="223"/>
      <c r="J27" s="223"/>
      <c r="K27" s="223"/>
      <c r="L27" s="223"/>
      <c r="M27" s="223"/>
      <c r="N27" s="224"/>
    </row>
    <row r="28" spans="2:24" ht="55" customHeight="1" thickBot="1" x14ac:dyDescent="0.4">
      <c r="B28" s="203" t="s">
        <v>97</v>
      </c>
      <c r="C28" s="204" t="s">
        <v>125</v>
      </c>
      <c r="D28" s="204" t="s">
        <v>126</v>
      </c>
      <c r="E28" s="204" t="s">
        <v>91</v>
      </c>
      <c r="F28" s="204" t="s">
        <v>113</v>
      </c>
      <c r="G28" s="204" t="s">
        <v>114</v>
      </c>
      <c r="H28" s="204" t="s">
        <v>115</v>
      </c>
      <c r="I28" s="204" t="s">
        <v>116</v>
      </c>
      <c r="J28" s="204" t="s">
        <v>96</v>
      </c>
      <c r="K28" s="204" t="s">
        <v>187</v>
      </c>
      <c r="L28" s="204" t="s">
        <v>191</v>
      </c>
      <c r="M28" s="205" t="s">
        <v>182</v>
      </c>
    </row>
    <row r="29" spans="2:24" ht="22" customHeight="1" thickBot="1" x14ac:dyDescent="0.4">
      <c r="B29" s="207"/>
      <c r="C29" s="208" t="str">
        <f>IF(AND(B29&gt;=DATE(2024,1,1),B29&lt;=DATE(2024,12,31)),MIN(12,MONTH(B29)-1),"")</f>
        <v/>
      </c>
      <c r="D29" s="208" t="str">
        <f>IF(AND(B29&gt;=DATE(2024,1,1),B29&lt;=DATE(2024,12,31)),12-C29,"")</f>
        <v/>
      </c>
      <c r="E29" s="209"/>
      <c r="F29" s="210"/>
      <c r="G29" s="210"/>
      <c r="H29" s="210"/>
      <c r="I29" s="210"/>
      <c r="J29" s="210"/>
      <c r="K29" s="218" t="str">
        <f>IF(AND($G29&lt;&gt;"",$J29&lt;&gt;""),$G29-$J29/14,"")</f>
        <v/>
      </c>
      <c r="L29" s="218" t="str">
        <f>IF(AND($I29&lt;&gt;"",$J29&lt;&gt;""),$I29-$J29/14,"")</f>
        <v/>
      </c>
      <c r="M29" s="211" t="str">
        <f>IFERROR((ROUND($K29,2)*$C29*$E29+ROUND($L29,2)*$D29*$E29),"")</f>
        <v/>
      </c>
      <c r="O29" s="193" t="s">
        <v>192</v>
      </c>
      <c r="P29" s="193"/>
      <c r="Q29" s="193"/>
      <c r="R29" s="193"/>
      <c r="S29" s="193"/>
      <c r="T29" s="193"/>
      <c r="U29" s="193"/>
      <c r="V29" s="193"/>
      <c r="W29" s="193"/>
      <c r="X29" s="193"/>
    </row>
    <row r="30" spans="2:24" ht="22" customHeight="1" thickBot="1" x14ac:dyDescent="0.4">
      <c r="B30" s="207"/>
      <c r="C30" s="208" t="str">
        <f t="shared" ref="C30:C32" si="6">IF(AND(B30&gt;=DATE(2024,1,1),B30&lt;=DATE(2024,12,31)),MIN(12,MONTH(B30)-1),"")</f>
        <v/>
      </c>
      <c r="D30" s="208" t="str">
        <f t="shared" ref="D30:D32" si="7">IF(AND(B30&gt;=DATE(2024,1,1),B30&lt;=DATE(2024,12,31)),12-C30,"")</f>
        <v/>
      </c>
      <c r="E30" s="209"/>
      <c r="F30" s="210"/>
      <c r="G30" s="210"/>
      <c r="H30" s="210"/>
      <c r="I30" s="210"/>
      <c r="J30" s="210"/>
      <c r="K30" s="218" t="str">
        <f t="shared" ref="K30:K32" si="8">IF(AND($G30&lt;&gt;"",$J30&lt;&gt;""),$G30-$J30/14,"")</f>
        <v/>
      </c>
      <c r="L30" s="218" t="str">
        <f t="shared" ref="L30:L32" si="9">IF(AND($I30&lt;&gt;"",$J30&lt;&gt;""),$I30-$J30/14,"")</f>
        <v/>
      </c>
      <c r="M30" s="211" t="str">
        <f t="shared" ref="M30:M32" si="10">IFERROR((ROUND($K30,2)*$C30*$E30+ROUND($L30,2)*$D30*$E30),"")</f>
        <v/>
      </c>
      <c r="O30" s="196">
        <v>44652</v>
      </c>
      <c r="P30" s="196">
        <v>44835</v>
      </c>
      <c r="Q30" s="196">
        <v>45017</v>
      </c>
      <c r="R30" s="196">
        <v>45200</v>
      </c>
      <c r="S30" s="196">
        <v>45383</v>
      </c>
      <c r="T30" s="196">
        <v>45566</v>
      </c>
      <c r="U30" s="196">
        <v>45748</v>
      </c>
      <c r="V30" s="196">
        <v>45931</v>
      </c>
      <c r="W30" s="196">
        <v>46113</v>
      </c>
      <c r="X30" s="196">
        <v>46296</v>
      </c>
    </row>
    <row r="31" spans="2:24" ht="22" customHeight="1" thickBot="1" x14ac:dyDescent="0.4">
      <c r="B31" s="207"/>
      <c r="C31" s="208" t="str">
        <f t="shared" si="6"/>
        <v/>
      </c>
      <c r="D31" s="208" t="str">
        <f t="shared" si="7"/>
        <v/>
      </c>
      <c r="E31" s="209"/>
      <c r="F31" s="210"/>
      <c r="G31" s="210"/>
      <c r="H31" s="210"/>
      <c r="I31" s="210"/>
      <c r="J31" s="210"/>
      <c r="K31" s="218" t="str">
        <f t="shared" si="8"/>
        <v/>
      </c>
      <c r="L31" s="218" t="str">
        <f t="shared" si="9"/>
        <v/>
      </c>
      <c r="M31" s="211" t="str">
        <f t="shared" si="10"/>
        <v/>
      </c>
    </row>
    <row r="32" spans="2:24" ht="22" customHeight="1" thickBot="1" x14ac:dyDescent="0.4">
      <c r="B32" s="213"/>
      <c r="C32" s="214" t="str">
        <f t="shared" si="6"/>
        <v/>
      </c>
      <c r="D32" s="214" t="str">
        <f t="shared" si="7"/>
        <v/>
      </c>
      <c r="E32" s="215"/>
      <c r="F32" s="216"/>
      <c r="G32" s="216"/>
      <c r="H32" s="216"/>
      <c r="I32" s="216"/>
      <c r="J32" s="216"/>
      <c r="K32" s="218" t="str">
        <f t="shared" si="8"/>
        <v/>
      </c>
      <c r="L32" s="218" t="str">
        <f t="shared" si="9"/>
        <v/>
      </c>
      <c r="M32" s="217" t="str">
        <f t="shared" si="10"/>
        <v/>
      </c>
    </row>
    <row r="33" spans="2:19" ht="16" customHeight="1" thickBot="1" x14ac:dyDescent="0.4"/>
    <row r="34" spans="2:19" ht="55" customHeight="1" thickBot="1" x14ac:dyDescent="0.4">
      <c r="B34" s="198" t="s">
        <v>193</v>
      </c>
      <c r="C34" s="199" t="s">
        <v>194</v>
      </c>
      <c r="D34" s="199"/>
      <c r="E34" s="199"/>
      <c r="F34" s="199"/>
      <c r="G34" s="199"/>
      <c r="H34" s="199"/>
      <c r="I34" s="199"/>
      <c r="J34" s="200"/>
      <c r="O34" s="61"/>
      <c r="P34" s="61"/>
      <c r="Q34" s="61"/>
      <c r="R34" s="61"/>
      <c r="S34" s="61"/>
    </row>
    <row r="35" spans="2:19" s="61" customFormat="1" ht="2.5" customHeight="1" x14ac:dyDescent="0.35">
      <c r="B35" s="201"/>
      <c r="C35" s="201"/>
      <c r="D35" s="201"/>
      <c r="E35" s="201"/>
      <c r="F35" s="201"/>
      <c r="G35" s="201"/>
      <c r="H35" s="201"/>
      <c r="I35" s="201"/>
      <c r="J35" s="201"/>
      <c r="O35" s="4"/>
      <c r="P35" s="4"/>
      <c r="Q35" s="4"/>
      <c r="R35" s="4"/>
      <c r="S35" s="4"/>
    </row>
    <row r="36" spans="2:19" ht="55" customHeight="1" thickBot="1" x14ac:dyDescent="0.4">
      <c r="B36" s="203" t="s">
        <v>151</v>
      </c>
      <c r="C36" s="204" t="s">
        <v>123</v>
      </c>
      <c r="D36" s="204" t="s">
        <v>91</v>
      </c>
      <c r="E36" s="204" t="s">
        <v>115</v>
      </c>
      <c r="F36" s="204" t="s">
        <v>116</v>
      </c>
      <c r="G36" s="204" t="s">
        <v>96</v>
      </c>
      <c r="H36" s="204" t="s">
        <v>191</v>
      </c>
      <c r="I36" s="205" t="s">
        <v>182</v>
      </c>
    </row>
    <row r="37" spans="2:19" ht="22" customHeight="1" thickBot="1" x14ac:dyDescent="0.4">
      <c r="B37" s="207"/>
      <c r="C37" s="208" t="str">
        <f>IF(AND(B37&gt;=DATE(2026,1,1),B37&lt;=DATE(2026,12,31)),ROUND(DATEDIF(DATE(2026,1,1),B37,"m")+IF(DAY(B37)=DAY(DATE(YEAR(B37),MONTH(B37)+1,0)),1,((DAY(B37)-1)/30)),2),"")</f>
        <v/>
      </c>
      <c r="D37" s="209"/>
      <c r="E37" s="210"/>
      <c r="F37" s="210"/>
      <c r="G37" s="210"/>
      <c r="H37" s="218" t="str">
        <f>IF(AND($F37&lt;&gt;"",$G37&lt;&gt;""),ROUND($F37-$G37/14,2),"")</f>
        <v/>
      </c>
      <c r="I37" s="211" t="str">
        <f>IFERROR((ROUND($H37,2)*$C37*$D37)," ")</f>
        <v xml:space="preserve"> </v>
      </c>
    </row>
    <row r="38" spans="2:19" ht="22" customHeight="1" thickBot="1" x14ac:dyDescent="0.4">
      <c r="B38" s="207"/>
      <c r="C38" s="208" t="str">
        <f t="shared" ref="C38:C41" si="11">IF(AND(B38&gt;=DATE(2026,1,1),B38&lt;=DATE(2026,12,31)),ROUND(DATEDIF(DATE(2026,1,1),B38,"m")+IF(DAY(B38)=DAY(DATE(YEAR(B38),MONTH(B38)+1,0)),1,((DAY(B38)-1)/30)),2),"")</f>
        <v/>
      </c>
      <c r="D38" s="209"/>
      <c r="E38" s="210"/>
      <c r="F38" s="210"/>
      <c r="G38" s="210"/>
      <c r="H38" s="218" t="str">
        <f t="shared" ref="H38:H41" si="12">IF(AND($F38&lt;&gt;"",$G38&lt;&gt;""),ROUND($F38-$G38/14,2),"")</f>
        <v/>
      </c>
      <c r="I38" s="211" t="str">
        <f t="shared" ref="I38:I41" si="13">IFERROR((ROUND($H38,2)*$C38*$D38)," ")</f>
        <v xml:space="preserve"> </v>
      </c>
    </row>
    <row r="39" spans="2:19" ht="22" customHeight="1" thickBot="1" x14ac:dyDescent="0.4">
      <c r="B39" s="207"/>
      <c r="C39" s="208" t="str">
        <f t="shared" si="11"/>
        <v/>
      </c>
      <c r="D39" s="209"/>
      <c r="E39" s="210"/>
      <c r="F39" s="210"/>
      <c r="G39" s="210"/>
      <c r="H39" s="218" t="str">
        <f t="shared" si="12"/>
        <v/>
      </c>
      <c r="I39" s="211" t="str">
        <f t="shared" si="13"/>
        <v xml:space="preserve"> </v>
      </c>
    </row>
    <row r="40" spans="2:19" ht="22" customHeight="1" thickBot="1" x14ac:dyDescent="0.4">
      <c r="B40" s="207"/>
      <c r="C40" s="208" t="str">
        <f t="shared" si="11"/>
        <v/>
      </c>
      <c r="D40" s="209"/>
      <c r="E40" s="210"/>
      <c r="F40" s="210"/>
      <c r="G40" s="210"/>
      <c r="H40" s="218" t="str">
        <f t="shared" si="12"/>
        <v/>
      </c>
      <c r="I40" s="211" t="str">
        <f t="shared" si="13"/>
        <v xml:space="preserve"> </v>
      </c>
    </row>
    <row r="41" spans="2:19" ht="22" customHeight="1" thickBot="1" x14ac:dyDescent="0.4">
      <c r="B41" s="213"/>
      <c r="C41" s="208" t="str">
        <f t="shared" si="11"/>
        <v/>
      </c>
      <c r="D41" s="215"/>
      <c r="E41" s="216"/>
      <c r="F41" s="216"/>
      <c r="G41" s="216"/>
      <c r="H41" s="218" t="str">
        <f t="shared" si="12"/>
        <v/>
      </c>
      <c r="I41" s="217" t="str">
        <f t="shared" si="13"/>
        <v xml:space="preserve"> </v>
      </c>
    </row>
    <row r="42" spans="2:19" ht="16" customHeight="1" thickBot="1" x14ac:dyDescent="0.4">
      <c r="C42" s="225"/>
      <c r="D42" s="225"/>
      <c r="E42" s="225"/>
    </row>
    <row r="43" spans="2:19" ht="55" customHeight="1" thickBot="1" x14ac:dyDescent="0.4">
      <c r="B43" s="198" t="s">
        <v>4</v>
      </c>
      <c r="C43" s="199" t="s">
        <v>195</v>
      </c>
      <c r="D43" s="199"/>
      <c r="E43" s="199"/>
      <c r="F43" s="199"/>
      <c r="G43" s="199"/>
      <c r="H43" s="199"/>
      <c r="I43" s="199"/>
      <c r="J43" s="199"/>
      <c r="K43" s="199"/>
      <c r="L43" s="200"/>
    </row>
    <row r="44" spans="2:19" s="61" customFormat="1" ht="2.5" customHeight="1" x14ac:dyDescent="0.35">
      <c r="B44" s="201"/>
      <c r="C44" s="201"/>
      <c r="D44" s="201"/>
      <c r="E44" s="201"/>
      <c r="F44" s="201"/>
      <c r="G44" s="201"/>
      <c r="H44" s="201"/>
      <c r="I44" s="201"/>
      <c r="J44" s="201"/>
      <c r="K44" s="201"/>
      <c r="L44" s="201"/>
    </row>
    <row r="45" spans="2:19" ht="55" customHeight="1" thickBot="1" x14ac:dyDescent="0.4">
      <c r="B45" s="203" t="s">
        <v>97</v>
      </c>
      <c r="C45" s="204" t="s">
        <v>152</v>
      </c>
      <c r="D45" s="204" t="s">
        <v>125</v>
      </c>
      <c r="E45" s="204" t="s">
        <v>126</v>
      </c>
      <c r="F45" s="204" t="s">
        <v>91</v>
      </c>
      <c r="G45" s="204" t="s">
        <v>155</v>
      </c>
      <c r="H45" s="204" t="s">
        <v>153</v>
      </c>
      <c r="I45" s="204" t="s">
        <v>154</v>
      </c>
      <c r="J45" s="204" t="s">
        <v>96</v>
      </c>
      <c r="K45" s="205" t="s">
        <v>182</v>
      </c>
    </row>
    <row r="46" spans="2:19" ht="22" customHeight="1" thickBot="1" x14ac:dyDescent="0.4">
      <c r="B46" s="207"/>
      <c r="C46" s="208" t="str">
        <f>IF(B46=DATE(2025,10,1),11,IF(B46=DATE(2025,11,1),12," "))</f>
        <v xml:space="preserve"> </v>
      </c>
      <c r="D46" s="208" t="str">
        <f>IF(B46=DATE(2024,10,1),12,IF(B46=DATE(2024,11,1),12,IF(B46=DATE(2025,10,1),1," ")))</f>
        <v xml:space="preserve"> </v>
      </c>
      <c r="E46" s="234" t="str">
        <f>IF(B46=DATE(2022,4,1),3,IF(B46=DATE(2023,4,1),12,IF(B46=DATE(2023,5,1),10," ")))</f>
        <v xml:space="preserve"> </v>
      </c>
      <c r="F46" s="226"/>
      <c r="G46" s="227"/>
      <c r="H46" s="227"/>
      <c r="I46" s="227"/>
      <c r="J46" s="227"/>
      <c r="K46" s="211" t="str">
        <f>IF(OR(ISBLANK(B46),ISBLANK(F46))," ",IF(AND(OR(B46=DATE(2022,4,1),B46=DATE(2023,4,1),B46=DATE(2023,5,1)),ISNUMBER(E46),ISNUMBER(I46),ISNUMBER(J46)),E46*F46*(I46-(J46/14)),IF(AND(OR(B46=DATE(2024,10,1),B46=DATE(2024,11,1)),ISNUMBER(D46),ISNUMBER(H46),ISNUMBER(J46)),D46*F46*(H46-(J46/14)),IF(AND(B46=DATE(2025,10,1),ISNUMBER(C46),ISNUMBER(D46),ISNUMBER(G46),ISNUMBER(H46),ISNUMBER(J46)),C46*F46*G46+D46*F46*(H46-(J46/14)),IF(AND(B46=DATE(2025,11,1),ISNUMBER(C46),ISNUMBER(G46),ISNUMBER(J46)),C46*F46*G46," ")))))</f>
        <v xml:space="preserve"> </v>
      </c>
    </row>
    <row r="47" spans="2:19" ht="22" customHeight="1" thickBot="1" x14ac:dyDescent="0.4">
      <c r="B47" s="207"/>
      <c r="C47" s="208" t="str">
        <f t="shared" ref="C47:C51" si="14">IF(B47=DATE(2025,10,1),11,IF(B47=DATE(2025,11,1),12," "))</f>
        <v xml:space="preserve"> </v>
      </c>
      <c r="D47" s="208" t="str">
        <f t="shared" ref="D47:D51" si="15">IF(B47=DATE(2024,10,1),12,IF(B47=DATE(2024,11,1),12,IF(B47=DATE(2025,10,1),1," ")))</f>
        <v xml:space="preserve"> </v>
      </c>
      <c r="E47" s="234" t="str">
        <f t="shared" ref="E47:E51" si="16">IF(B47=DATE(2022,4,1),3,IF(B47=DATE(2023,4,1),12,IF(B47=DATE(2023,5,1),10," ")))</f>
        <v xml:space="preserve"> </v>
      </c>
      <c r="F47" s="226"/>
      <c r="G47" s="227"/>
      <c r="H47" s="227"/>
      <c r="I47" s="227"/>
      <c r="J47" s="227"/>
      <c r="K47" s="211" t="str">
        <f t="shared" ref="K47:K51" si="17">IF(OR(ISBLANK(B47),ISBLANK(F47))," ",IF(AND(OR(B47=DATE(2022,4,1),B47=DATE(2023,4,1),B47=DATE(2023,5,1)),ISNUMBER(E47),ISNUMBER(I47),ISNUMBER(J47)),E47*F47*(I47-(J47/14)),IF(AND(OR(B47=DATE(2024,10,1),B47=DATE(2024,11,1)),ISNUMBER(D47),ISNUMBER(H47),ISNUMBER(J47)),D47*F47*(H47-(J47/14)),IF(AND(B47=DATE(2025,10,1),ISNUMBER(C47),ISNUMBER(D47),ISNUMBER(G47),ISNUMBER(H47),ISNUMBER(J47)),C47*F47*G47+D47*F47*(H47-(J47/14)),IF(AND(B47=DATE(2025,11,1),ISNUMBER(C47),ISNUMBER(G47),ISNUMBER(J47)),C47*F47*G47," ")))))</f>
        <v xml:space="preserve"> </v>
      </c>
    </row>
    <row r="48" spans="2:19" ht="22" customHeight="1" thickBot="1" x14ac:dyDescent="0.4">
      <c r="B48" s="207"/>
      <c r="C48" s="208" t="str">
        <f t="shared" si="14"/>
        <v xml:space="preserve"> </v>
      </c>
      <c r="D48" s="208" t="str">
        <f t="shared" si="15"/>
        <v xml:space="preserve"> </v>
      </c>
      <c r="E48" s="234" t="str">
        <f t="shared" si="16"/>
        <v xml:space="preserve"> </v>
      </c>
      <c r="F48" s="226"/>
      <c r="G48" s="227"/>
      <c r="H48" s="227"/>
      <c r="I48" s="227"/>
      <c r="J48" s="227"/>
      <c r="K48" s="211" t="str">
        <f t="shared" si="17"/>
        <v xml:space="preserve"> </v>
      </c>
    </row>
    <row r="49" spans="2:19" ht="22" customHeight="1" thickBot="1" x14ac:dyDescent="0.4">
      <c r="B49" s="207"/>
      <c r="C49" s="208" t="str">
        <f t="shared" si="14"/>
        <v xml:space="preserve"> </v>
      </c>
      <c r="D49" s="208" t="str">
        <f t="shared" si="15"/>
        <v xml:space="preserve"> </v>
      </c>
      <c r="E49" s="234" t="str">
        <f t="shared" si="16"/>
        <v xml:space="preserve"> </v>
      </c>
      <c r="F49" s="226"/>
      <c r="G49" s="227"/>
      <c r="H49" s="227"/>
      <c r="I49" s="227"/>
      <c r="J49" s="227"/>
      <c r="K49" s="211" t="str">
        <f t="shared" si="17"/>
        <v xml:space="preserve"> </v>
      </c>
    </row>
    <row r="50" spans="2:19" ht="22" customHeight="1" thickBot="1" x14ac:dyDescent="0.4">
      <c r="B50" s="207"/>
      <c r="C50" s="208" t="str">
        <f t="shared" si="14"/>
        <v xml:space="preserve"> </v>
      </c>
      <c r="D50" s="208" t="str">
        <f t="shared" si="15"/>
        <v xml:space="preserve"> </v>
      </c>
      <c r="E50" s="234" t="str">
        <f t="shared" si="16"/>
        <v xml:space="preserve"> </v>
      </c>
      <c r="F50" s="226"/>
      <c r="G50" s="227"/>
      <c r="H50" s="227"/>
      <c r="I50" s="227"/>
      <c r="J50" s="227"/>
      <c r="K50" s="211" t="str">
        <f t="shared" si="17"/>
        <v xml:space="preserve"> </v>
      </c>
    </row>
    <row r="51" spans="2:19" ht="22" customHeight="1" thickBot="1" x14ac:dyDescent="0.4">
      <c r="B51" s="213"/>
      <c r="C51" s="214" t="str">
        <f t="shared" si="14"/>
        <v xml:space="preserve"> </v>
      </c>
      <c r="D51" s="214" t="str">
        <f t="shared" si="15"/>
        <v xml:space="preserve"> </v>
      </c>
      <c r="E51" s="235" t="str">
        <f t="shared" si="16"/>
        <v xml:space="preserve"> </v>
      </c>
      <c r="F51" s="228"/>
      <c r="G51" s="229"/>
      <c r="H51" s="227"/>
      <c r="I51" s="227"/>
      <c r="J51" s="229"/>
      <c r="K51" s="211" t="str">
        <f t="shared" si="17"/>
        <v xml:space="preserve"> </v>
      </c>
    </row>
    <row r="52" spans="2:19" ht="16" customHeight="1" thickBot="1" x14ac:dyDescent="0.4"/>
    <row r="53" spans="2:19" ht="55" customHeight="1" thickBot="1" x14ac:dyDescent="0.4">
      <c r="B53" s="198" t="s">
        <v>170</v>
      </c>
      <c r="C53" s="199" t="s">
        <v>196</v>
      </c>
      <c r="D53" s="199"/>
      <c r="E53" s="199"/>
      <c r="F53" s="199"/>
      <c r="G53" s="199"/>
      <c r="H53" s="199"/>
      <c r="I53" s="199"/>
      <c r="J53" s="199"/>
      <c r="K53" s="200"/>
      <c r="S53" s="61"/>
    </row>
    <row r="54" spans="2:19" s="61" customFormat="1" ht="2.5" customHeight="1" x14ac:dyDescent="0.35">
      <c r="B54" s="201"/>
      <c r="C54" s="201"/>
      <c r="D54" s="201"/>
      <c r="E54" s="201"/>
      <c r="F54" s="201"/>
      <c r="G54" s="201"/>
      <c r="H54" s="201"/>
      <c r="I54" s="201"/>
      <c r="J54" s="201"/>
      <c r="K54" s="200"/>
    </row>
    <row r="55" spans="2:19" ht="55" customHeight="1" thickBot="1" x14ac:dyDescent="0.4">
      <c r="B55" s="203" t="s">
        <v>171</v>
      </c>
      <c r="C55" s="204" t="s">
        <v>172</v>
      </c>
      <c r="D55" s="204" t="s">
        <v>173</v>
      </c>
      <c r="E55" s="204" t="s">
        <v>174</v>
      </c>
      <c r="F55" s="204" t="s">
        <v>175</v>
      </c>
      <c r="G55" s="204" t="s">
        <v>176</v>
      </c>
      <c r="H55" s="204" t="s">
        <v>177</v>
      </c>
      <c r="I55" s="204" t="s">
        <v>178</v>
      </c>
      <c r="J55" s="205" t="s">
        <v>182</v>
      </c>
    </row>
    <row r="56" spans="2:19" ht="22" customHeight="1" thickBot="1" x14ac:dyDescent="0.4">
      <c r="B56" s="207"/>
      <c r="C56" s="208" t="str">
        <f>IF(ISBLANK(B56),"",IF(B56=DATE(2025,4,1),3,IF(B56=DATE(2025,10,1),9,IF(OR(B56=DATE(2026,4,1),B56=DATE(2026,10,1)),IF(B56=DATE(2026,4,1),9,3)," "))))</f>
        <v/>
      </c>
      <c r="D56" s="208" t="str">
        <f>IF(ISBLANK(B56),"",IF(B56=DATE(2024,4,1),3,IF(B56=DATE(2024,10,1),9,IF(OR(B56=DATE(2025,4,1),B56=DATE(2025,10,1)),IF(B56=DATE(2025,4,1),9,3)," "))))</f>
        <v/>
      </c>
      <c r="E56" s="208" t="str">
        <f>IF(ISBLANK(B56),"",IF(B56=DATE(2022,4,1),3,IF(B56=DATE(2022,10,1),9,IF(OR(B56=DATE(2023,4,1),B56=DATE(2023,10,1)),12,IF(B56=DATE(2024,4,1),9,IF(B56=DATE(2024,10,1),3," "))))))</f>
        <v/>
      </c>
      <c r="F56" s="226"/>
      <c r="G56" s="227"/>
      <c r="H56" s="227"/>
      <c r="I56" s="227"/>
      <c r="J56" s="211" t="str">
        <f>IF(OR(ISBLANK(B56),ISBLANK(F56)),"",ROUND(SUM(IF(C56&lt;&gt;" ",F56*G56*C56,0),IF(D56&lt;&gt;" ",F56*H56*D56,0),IF(E56&lt;&gt;" ",F56*I56*E56,0)),0))</f>
        <v/>
      </c>
    </row>
    <row r="57" spans="2:19" ht="22" customHeight="1" thickBot="1" x14ac:dyDescent="0.4">
      <c r="B57" s="207"/>
      <c r="C57" s="208" t="str">
        <f t="shared" ref="C57:C65" si="18">IF(ISBLANK(B57),"",IF(B57=DATE(2025,4,1),3,IF(B57=DATE(2025,10,1),9,IF(OR(B57=DATE(2026,4,1),B57=DATE(2026,10,1)),IF(B57=DATE(2026,4,1),9,3)," "))))</f>
        <v/>
      </c>
      <c r="D57" s="208" t="str">
        <f t="shared" ref="D57:D65" si="19">IF(ISBLANK(B57),"",IF(B57=DATE(2024,4,1),3,IF(B57=DATE(2024,10,1),9,IF(OR(B57=DATE(2025,4,1),B57=DATE(2025,10,1)),IF(B57=DATE(2025,4,1),9,3)," "))))</f>
        <v/>
      </c>
      <c r="E57" s="208" t="str">
        <f t="shared" ref="E57:E65" si="20">IF(ISBLANK(B57),"",IF(B57=DATE(2022,4,1),3,IF(B57=DATE(2022,10,1),9,IF(OR(B57=DATE(2023,4,1),B57=DATE(2023,10,1)),12,IF(B57=DATE(2024,4,1),9,IF(B57=DATE(2024,10,1),3," "))))))</f>
        <v/>
      </c>
      <c r="F57" s="226"/>
      <c r="G57" s="227"/>
      <c r="H57" s="227"/>
      <c r="I57" s="227"/>
      <c r="J57" s="211" t="str">
        <f t="shared" ref="J57:J65" si="21">IF(OR(ISBLANK(B57),ISBLANK(F57)),"",ROUND(SUM(IF(C57&lt;&gt;" ",F57*G57*C57,0),IF(D57&lt;&gt;" ",F57*H57*D57,0),IF(E57&lt;&gt;" ",F57*I57*E57,0)),0))</f>
        <v/>
      </c>
    </row>
    <row r="58" spans="2:19" ht="22" customHeight="1" thickBot="1" x14ac:dyDescent="0.4">
      <c r="B58" s="207"/>
      <c r="C58" s="208" t="str">
        <f t="shared" si="18"/>
        <v/>
      </c>
      <c r="D58" s="208" t="str">
        <f t="shared" si="19"/>
        <v/>
      </c>
      <c r="E58" s="208" t="str">
        <f t="shared" si="20"/>
        <v/>
      </c>
      <c r="F58" s="226"/>
      <c r="G58" s="227"/>
      <c r="H58" s="227"/>
      <c r="I58" s="227"/>
      <c r="J58" s="211" t="str">
        <f t="shared" si="21"/>
        <v/>
      </c>
    </row>
    <row r="59" spans="2:19" ht="22" customHeight="1" thickBot="1" x14ac:dyDescent="0.4">
      <c r="B59" s="207"/>
      <c r="C59" s="208" t="str">
        <f t="shared" si="18"/>
        <v/>
      </c>
      <c r="D59" s="208" t="str">
        <f t="shared" si="19"/>
        <v/>
      </c>
      <c r="E59" s="208" t="str">
        <f t="shared" si="20"/>
        <v/>
      </c>
      <c r="F59" s="226"/>
      <c r="G59" s="227"/>
      <c r="H59" s="227"/>
      <c r="I59" s="227"/>
      <c r="J59" s="211" t="str">
        <f t="shared" si="21"/>
        <v/>
      </c>
    </row>
    <row r="60" spans="2:19" ht="22" customHeight="1" thickBot="1" x14ac:dyDescent="0.4">
      <c r="B60" s="207"/>
      <c r="C60" s="208" t="str">
        <f t="shared" si="18"/>
        <v/>
      </c>
      <c r="D60" s="208" t="str">
        <f t="shared" si="19"/>
        <v/>
      </c>
      <c r="E60" s="208" t="str">
        <f t="shared" si="20"/>
        <v/>
      </c>
      <c r="F60" s="226"/>
      <c r="G60" s="227"/>
      <c r="H60" s="227"/>
      <c r="I60" s="227"/>
      <c r="J60" s="211" t="str">
        <f t="shared" si="21"/>
        <v/>
      </c>
    </row>
    <row r="61" spans="2:19" ht="22" customHeight="1" thickBot="1" x14ac:dyDescent="0.4">
      <c r="B61" s="207"/>
      <c r="C61" s="208" t="str">
        <f t="shared" si="18"/>
        <v/>
      </c>
      <c r="D61" s="208" t="str">
        <f t="shared" si="19"/>
        <v/>
      </c>
      <c r="E61" s="208" t="str">
        <f t="shared" si="20"/>
        <v/>
      </c>
      <c r="F61" s="226"/>
      <c r="G61" s="227"/>
      <c r="H61" s="227"/>
      <c r="I61" s="227"/>
      <c r="J61" s="211" t="str">
        <f t="shared" si="21"/>
        <v/>
      </c>
    </row>
    <row r="62" spans="2:19" ht="22" customHeight="1" thickBot="1" x14ac:dyDescent="0.4">
      <c r="B62" s="207"/>
      <c r="C62" s="208" t="str">
        <f t="shared" si="18"/>
        <v/>
      </c>
      <c r="D62" s="208" t="str">
        <f t="shared" si="19"/>
        <v/>
      </c>
      <c r="E62" s="208" t="str">
        <f t="shared" si="20"/>
        <v/>
      </c>
      <c r="F62" s="226"/>
      <c r="G62" s="227"/>
      <c r="H62" s="227"/>
      <c r="I62" s="227"/>
      <c r="J62" s="211" t="str">
        <f t="shared" si="21"/>
        <v/>
      </c>
    </row>
    <row r="63" spans="2:19" ht="22" customHeight="1" thickBot="1" x14ac:dyDescent="0.4">
      <c r="B63" s="207"/>
      <c r="C63" s="208" t="str">
        <f t="shared" si="18"/>
        <v/>
      </c>
      <c r="D63" s="208" t="str">
        <f t="shared" si="19"/>
        <v/>
      </c>
      <c r="E63" s="208" t="str">
        <f t="shared" si="20"/>
        <v/>
      </c>
      <c r="F63" s="226"/>
      <c r="G63" s="227"/>
      <c r="H63" s="227"/>
      <c r="I63" s="227"/>
      <c r="J63" s="211" t="str">
        <f t="shared" si="21"/>
        <v/>
      </c>
    </row>
    <row r="64" spans="2:19" ht="22" customHeight="1" thickBot="1" x14ac:dyDescent="0.4">
      <c r="B64" s="207"/>
      <c r="C64" s="208" t="str">
        <f t="shared" si="18"/>
        <v/>
      </c>
      <c r="D64" s="208" t="str">
        <f t="shared" si="19"/>
        <v/>
      </c>
      <c r="E64" s="208" t="str">
        <f t="shared" si="20"/>
        <v/>
      </c>
      <c r="F64" s="226"/>
      <c r="G64" s="227"/>
      <c r="H64" s="227"/>
      <c r="I64" s="227"/>
      <c r="J64" s="211" t="str">
        <f t="shared" si="21"/>
        <v/>
      </c>
    </row>
    <row r="65" spans="2:10" ht="22" customHeight="1" x14ac:dyDescent="0.35">
      <c r="B65" s="213"/>
      <c r="C65" s="214" t="str">
        <f t="shared" si="18"/>
        <v/>
      </c>
      <c r="D65" s="214" t="str">
        <f t="shared" si="19"/>
        <v/>
      </c>
      <c r="E65" s="214" t="str">
        <f t="shared" si="20"/>
        <v/>
      </c>
      <c r="F65" s="228"/>
      <c r="G65" s="229"/>
      <c r="H65" s="229"/>
      <c r="I65" s="229"/>
      <c r="J65" s="217" t="str">
        <f t="shared" si="21"/>
        <v/>
      </c>
    </row>
  </sheetData>
  <sheetProtection sheet="1" objects="1" scenarios="1"/>
  <mergeCells count="18">
    <mergeCell ref="O23:U23"/>
    <mergeCell ref="C26:M26"/>
    <mergeCell ref="O29:X29"/>
    <mergeCell ref="C34:I34"/>
    <mergeCell ref="C43:K43"/>
    <mergeCell ref="C53:J53"/>
    <mergeCell ref="I8:M8"/>
    <mergeCell ref="O8:S8"/>
    <mergeCell ref="I9:M14"/>
    <mergeCell ref="O11:S11"/>
    <mergeCell ref="C16:L16"/>
    <mergeCell ref="O20:R20"/>
    <mergeCell ref="C3:D3"/>
    <mergeCell ref="J3:L3"/>
    <mergeCell ref="O3:T3"/>
    <mergeCell ref="C4:D4"/>
    <mergeCell ref="J4:L4"/>
    <mergeCell ref="C6:G6"/>
  </mergeCells>
  <conditionalFormatting sqref="B9:B14">
    <cfRule type="expression" dxfId="71" priority="3">
      <formula>AND(B9&lt;&gt;"",COUNTIF($O$4:$T$4,B9)=0,YEAR(B9)=2026)</formula>
    </cfRule>
  </conditionalFormatting>
  <conditionalFormatting sqref="B19:B24">
    <cfRule type="expression" dxfId="70" priority="4">
      <formula>AND(B19&lt;&gt;"",COUNTIF($O$9:$S$9,B19)=0,YEAR(B19)=2025)</formula>
    </cfRule>
  </conditionalFormatting>
  <conditionalFormatting sqref="B29:B32">
    <cfRule type="expression" dxfId="69" priority="2">
      <formula>AND(B29&lt;&gt;"",COUNTIF($O$12:$S$12,B29)=0,YEAR(B29)=2024)</formula>
    </cfRule>
  </conditionalFormatting>
  <conditionalFormatting sqref="B37:B41">
    <cfRule type="expression" dxfId="68" priority="1">
      <formula>AND(B37&lt;&gt;"",COUNTIF($O$21:$R$21,B37)=0,YEAR(B37)=2026)</formula>
    </cfRule>
  </conditionalFormatting>
  <dataValidations count="17">
    <dataValidation type="decimal" operator="lessThan" allowBlank="1" showInputMessage="1" showErrorMessage="1" errorTitle="Ungültiger Wert" error="Bitte geben Sie die Ø monatlichen Arbeitgeber-Bruttokosten für eine Pflegefachkraft an._x000a_" prompt="Bitte geben Sie die durchschnittlichen monatlichen Arbeitgeber-Bruttokosten einer examinierten Pflegefachkraft ohne Zusatzfunktion und/oder ohne Leitungsfunktion zum Zeitpunkt der Meldung bezogen auf eine Vollkraft an." sqref="J46:J51" xr:uid="{1613F5F0-A6AE-4D0B-AE14-E1F553527ED0}">
      <formula1>10000</formula1>
    </dataValidation>
    <dataValidation type="decimal" operator="lessThan" allowBlank="1" showInputMessage="1" showErrorMessage="1" errorTitle="Ungültige Arbeitgeber-Bruttok." error="Bitte geben Sie die Ø monatlichen Arbeitgeber-Bruttokosten je Auszubildendem an. Die Arbeitgeber-Bruttokosten sind ca. 25 % höher als die Ausbildungsvergütungen." prompt="Geben Sie bitte die Ø monatlichen Arbeitgeber-Bruttokosten für eine/n Teilzauszubildende/n ein. Die AG-Bruttokosten sind ca. 25 % höher als die Ausbildungsvergütungen. Für geförderte Auszubildende geben Sie bitte die AG-Bruttokosten ohne die Förderung an!" sqref="G46:I51" xr:uid="{2185F46A-51F4-4A27-B957-D20B56CD280B}">
      <formula1>2000</formula1>
    </dataValidation>
    <dataValidation type="list" allowBlank="1" showInputMessage="1" showErrorMessage="1" errorTitle="Ungültiges Datum" error="Kein Beginn von Teilzeitauszubildenden an diesem Datum. Bitte wählen Sie ein vorgegebenes Datum aus. Ein Beginn in 2026 können Sie in &quot;1. Ausbildungsjahr&quot; eintragen!" promptTitle="Teilzeit" prompt="Bitte geben Sie den Ausbil-dungsbeginn an" sqref="B46:B51" xr:uid="{B6885CE9-F038-4D5E-8742-9D2F24E2F3E0}">
      <formula1>$O$24:$U$24</formula1>
    </dataValidation>
    <dataValidation type="list" errorStyle="warning" allowBlank="1" showInputMessage="1" showErrorMessage="1" errorTitle="Ungültiges Datum" error="Kein Ende in Bremen an diesem Datum." promptTitle="Ausbildungsende 2026 " prompt="Bitte geben Sie das Ausbildungsende an._x000a_" sqref="B37:B41" xr:uid="{58B46AF7-E2C4-49C5-94EA-EEB3DA180641}">
      <formula1>$O$21:$R$21</formula1>
    </dataValidation>
    <dataValidation type="list" errorStyle="warning" allowBlank="1" showInputMessage="1" showErrorMessage="1" errorTitle="Ungültiges Datum" error="Kein Kursbeginn in Bremen an diesem Datum." promptTitle="Ausbildungsbeginn 2025" prompt="Bitte geben Sie den geplanten oder bereits realisierten Ausbildungsbeginn in 2025 an_x000a_" sqref="B19:B24" xr:uid="{FEF3DD91-2475-4DED-95BC-B7DE1B891D91}">
      <formula1>$O$9:$S$9</formula1>
    </dataValidation>
    <dataValidation type="list" errorStyle="warning" allowBlank="1" showInputMessage="1" showErrorMessage="1" errorTitle="Ungültiges Datum" error="Kein Kursbeginn in Bremen an diesem Datum." promptTitle="Ausbildungsbeginn 2026" prompt="Bitte geben Sie den geplanten Ausbildungsbeginn in 2026 an._x000a__x000a_" sqref="B9:B14" xr:uid="{55FF4A93-5DE3-432D-A505-65374E9E7DA7}">
      <formula1>$O$4:$T$4</formula1>
    </dataValidation>
    <dataValidation type="decimal" operator="lessThan"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prompt="Geben Sie bitte die Ø Ausbildungsvergütung für eine/n Auszubildende/n pro Monat ein._x000a_" sqref="E9:E14 F19:F24" xr:uid="{0F1EE976-F770-4DF8-A6C6-E779469CA514}">
      <formula1>2100</formula1>
    </dataValidation>
    <dataValidation type="list" allowBlank="1" showInputMessage="1" showErrorMessage="1" errorTitle="Studienbeginn" error="Bitte wählen Sie den Beginn des Studiums aus." promptTitle="Studienbeginn" prompt="Wählen Sie den Beginn des Studiums aus." sqref="B56:B65" xr:uid="{7E37023A-0988-4DB9-9E93-C529DFFA607D}">
      <formula1>$O$30:$X$30</formula1>
    </dataValidation>
    <dataValidation type="list" errorStyle="warning" allowBlank="1" showInputMessage="1" showErrorMessage="1" errorTitle="Ungültiges Datum" error="Kein Kursbeginn in Bremen an diesem Datum." promptTitle="Ausbildungsbeginn 2024" prompt="Bitte geben Sie den Ausbildungsbeginn in 2024 an_x000a_" sqref="B29:B32" xr:uid="{F4CD7DF2-7BAF-4D40-B5CB-2264FFFCE644}">
      <formula1>$O$12:$S$12</formula1>
    </dataValidation>
    <dataValidation type="decimal" operator="lessThan"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prompt="Geben Sie bitte die Ø Ausbildungsvergütung für eine/n Auszubildende/n pro Monat ein._x000a_" sqref="E37:E41 F29:F32" xr:uid="{B7BB494C-47E3-4D70-AD28-D0605609450A}">
      <formula1>2200</formula1>
    </dataValidation>
    <dataValidation type="custom" allowBlank="1" showInputMessage="1" showErrorMessage="1" errorTitle="ungültige Ausbildungsvergütung" error="Bitte geben Sie die monatliche Ausbildungsvergütung im 2. Lehrjahr ein. Diese muss höher als die Ausbildungsvergütung im 1. Lehrjahr sein." prompt="Geben Sie bitte die Ø Ausbildungsvergütung für eine/n Auszubildende/n pro Monat ein._x000a_" sqref="H19:H24" xr:uid="{10EF4EDC-1863-48C0-8422-4BAC127EBAE1}">
      <formula1>H19&gt;F19</formula1>
    </dataValidation>
    <dataValidation type="custom" allowBlank="1" showInputMessage="1" showErrorMessage="1" errorTitle="ungültige Ausbildungsvergütung" error="Bitte geben Sie die monatliche Ausbildungsvergütung im 3. Lehrjahr ein. Diese muss höher als die Ausbildungsvergütung im 2. Lehrjahr sein." prompt="Geben Sie bitte die Ø Ausbildungsvergütung für eine/n Auszubildende/n pro Monat ein._x000a_" sqref="H29:H32" xr:uid="{9CAE96AC-EC08-438D-9A3A-5E65043FD6A6}">
      <formula1>H29&gt;F29</formula1>
    </dataValidation>
    <dataValidation type="custom" allowBlank="1" showInputMessage="1" showErrorMessage="1" errorTitle="ungültige Arbeitgeber-Bruttok." error="Bitte geben Sie die Ø monatlichen Arbeitgeber-Bruttokosten je Auszubildendem an. Die Arbeitgeber-Bruttokosten sind ca. 25 % höher als die Ausbildungsvergütungen." prompt="Geben Sie bitte die Ø monatlichen Arbeitgeber-Bruttokosten für eine/n Auszubildende/n ein. Die AG-Bruttokosten sind ca. 25 % höher als die Ausbildungsvergütungen. Für geförderte Auszubildende geben Sie bitte die AG-Bruttokosten ohne die Förderung an!_x000a_" sqref="G29:G32 F9:F14 G19:G24 F37:F41" xr:uid="{A80CAE64-A369-41C2-B2B0-A4A45192E64D}">
      <formula1>F9&gt;E9</formula1>
    </dataValidation>
    <dataValidation type="custom" allowBlank="1" showInputMessage="1" showErrorMessage="1" errorTitle="ungültige Arbeitgeber-Bruttok." error="Bitte geben Sie die monatlichen Arbeitgeber-Bruttokosten im 2. Lehrjahr ein. Diese müssen höher als die Arbeitgeber-Bruttokosten im 1.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I19:I24" xr:uid="{2CE299C4-F4D5-4616-B951-5B100FBF0EB3}">
      <formula1>I19&gt;G19</formula1>
    </dataValidation>
    <dataValidation type="custom" allowBlank="1" showInputMessage="1" showErrorMessage="1" errorTitle="ungültige Arbeitgeber-Bruttok." error="Bitte geben Sie die monatlichen Arbeitgeber-Bruttokosten im 3. Lehrjahr ein. Diese müssen höher als die Arbeitgeber-Bruttokosten im 2.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I29:I32" xr:uid="{2A02683B-9CD9-4488-843C-32176607C0F4}">
      <formula1>I29&gt;G29</formula1>
    </dataValidation>
    <dataValidation type="decimal" operator="lessThan" allowBlank="1" showInputMessage="1" showErrorMessage="1" errorTitle="ungültiger Wert" error="Bitte geben Sie die Ø monatlichen Arbeitgeber-Bruttokosten für eine Pflegefachkraft an." prompt="Bitte geben Sie die durchschnittlichen monatlichen Arbeitgeber-Bruttokosten einer examinierten Pflegefachkraft ohne Zusatzfunktion und/oder ohne Leitungsfunktion zum Zeitpunkt der Meldung bezogen auf eine Vollkraft an._x000a_" sqref="J19:J24 J29:J32" xr:uid="{5A3DAA30-30B8-4668-A297-2C68AB845C5D}">
      <formula1>10000</formula1>
    </dataValidation>
    <dataValidation type="decimal" operator="lessThan" allowBlank="1" showInputMessage="1" showErrorMessage="1" errorTitle="ungültiger Wert" error="Bitte geben Sie die Ø monatlichen Arbeitgeber-Bruttokosten für eine Pflegefachkraft an._x000a_" prompt="Bitte geben Sie die durchschnittlichen monatlichen Arbeitgeber-Bruttokosten einer examinierten Pflegefachkraft ohne Zusatzfunktion und/oder ohne Leitungsfunktion zum Zeitpunkt der Meldung bezogen auf eine Vollkraft an._x000a_" sqref="G37:G41" xr:uid="{375BE596-BC1F-41AF-B8AD-E4C4B43173A8}">
      <formula1>10000</formula1>
    </dataValidation>
  </dataValidations>
  <pageMargins left="0.51181102362204722" right="0.51181102362204722" top="0.74803149606299213" bottom="0.74803149606299213" header="0.31496062992125984" footer="0.31496062992125984"/>
  <pageSetup paperSize="9" scale="44" fitToHeight="0" orientation="landscape" r:id="rId1"/>
  <headerFooter>
    <oddFooter>&amp;C&amp;"-,Fett"&amp;14Erhebung 2026 - Pflegeausbildungsfonds</oddFooter>
  </headerFooter>
  <ignoredErrors>
    <ignoredError sqref="C46:E51 C56:E65 C2:D4" unlockedFormula="1"/>
    <ignoredError sqref="K19:K24 K29:K32 L29:L32 H37:H41 K46" calculatedColumn="1"/>
  </ignoredErrors>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37"/>
  <sheetViews>
    <sheetView showGridLines="0" topLeftCell="A7" zoomScaleNormal="100" workbookViewId="0">
      <selection activeCell="E31" sqref="E31:I31"/>
    </sheetView>
  </sheetViews>
  <sheetFormatPr baseColWidth="10" defaultColWidth="11.453125" defaultRowHeight="14.5" x14ac:dyDescent="0.35"/>
  <cols>
    <col min="1" max="3" width="11.453125" style="4"/>
    <col min="4" max="4" width="3.7265625" style="4" customWidth="1"/>
    <col min="5" max="5" width="11.453125" style="4"/>
    <col min="6" max="6" width="3.7265625" style="4" customWidth="1"/>
    <col min="7" max="8" width="11.453125" style="4"/>
    <col min="9" max="9" width="9.453125" style="4" customWidth="1"/>
    <col min="10" max="16384" width="11.453125" style="4"/>
  </cols>
  <sheetData>
    <row r="1" spans="1:9" ht="15.5" x14ac:dyDescent="0.35">
      <c r="A1" s="50" t="s">
        <v>0</v>
      </c>
      <c r="B1" s="2"/>
      <c r="C1" s="2"/>
      <c r="D1" s="2"/>
      <c r="E1" s="2"/>
      <c r="F1" s="2"/>
      <c r="G1" s="2"/>
      <c r="H1" s="2"/>
      <c r="I1" s="2"/>
    </row>
    <row r="2" spans="1:9" x14ac:dyDescent="0.35">
      <c r="A2" s="51" t="s">
        <v>13</v>
      </c>
      <c r="B2" s="2"/>
      <c r="C2" s="2"/>
      <c r="D2" s="2"/>
      <c r="E2" s="2"/>
      <c r="F2" s="2"/>
      <c r="G2" s="2"/>
      <c r="H2" s="2"/>
      <c r="I2" s="2"/>
    </row>
    <row r="3" spans="1:9" x14ac:dyDescent="0.35">
      <c r="A3" s="2"/>
      <c r="B3" s="2"/>
      <c r="C3" s="2"/>
      <c r="D3" s="2"/>
      <c r="E3" s="2"/>
      <c r="F3" s="2"/>
      <c r="G3" s="2"/>
      <c r="H3" s="2"/>
      <c r="I3" s="2"/>
    </row>
    <row r="4" spans="1:9" x14ac:dyDescent="0.35">
      <c r="A4" s="2"/>
      <c r="B4" s="2"/>
      <c r="C4" s="2"/>
      <c r="D4" s="2"/>
      <c r="E4" s="2"/>
      <c r="F4" s="2"/>
      <c r="G4" s="2"/>
      <c r="H4" s="2"/>
      <c r="I4" s="2"/>
    </row>
    <row r="5" spans="1:9" x14ac:dyDescent="0.35">
      <c r="A5" s="2"/>
      <c r="B5" s="2"/>
      <c r="C5" s="2"/>
      <c r="D5" s="2"/>
      <c r="E5" s="2"/>
      <c r="F5" s="2"/>
      <c r="G5" s="2"/>
      <c r="H5" s="2"/>
      <c r="I5" s="2"/>
    </row>
    <row r="6" spans="1:9" x14ac:dyDescent="0.35">
      <c r="A6" s="2"/>
      <c r="B6" s="2"/>
      <c r="C6" s="2"/>
      <c r="D6" s="2"/>
      <c r="E6" s="2"/>
      <c r="F6" s="2"/>
      <c r="G6" s="2"/>
      <c r="H6" s="2"/>
      <c r="I6" s="2"/>
    </row>
    <row r="7" spans="1:9" x14ac:dyDescent="0.35">
      <c r="A7" s="51" t="s">
        <v>0</v>
      </c>
      <c r="B7" s="2"/>
      <c r="C7" s="2"/>
      <c r="D7" s="2"/>
      <c r="E7" s="2"/>
      <c r="F7" s="2"/>
      <c r="G7" s="2"/>
      <c r="H7" s="2"/>
      <c r="I7" s="2"/>
    </row>
    <row r="8" spans="1:9" x14ac:dyDescent="0.35">
      <c r="A8" s="51" t="s">
        <v>12</v>
      </c>
      <c r="B8" s="2"/>
      <c r="C8" s="2"/>
      <c r="D8" s="2"/>
      <c r="E8" s="2"/>
      <c r="F8" s="2"/>
      <c r="G8" s="2"/>
      <c r="H8" s="2"/>
      <c r="I8" s="2"/>
    </row>
    <row r="9" spans="1:9" x14ac:dyDescent="0.35">
      <c r="A9" s="51" t="s">
        <v>1</v>
      </c>
      <c r="B9" s="2"/>
      <c r="C9" s="2"/>
      <c r="D9" s="2"/>
      <c r="E9" s="2"/>
      <c r="F9" s="2"/>
      <c r="G9" s="2"/>
      <c r="H9" s="2"/>
      <c r="I9" s="2"/>
    </row>
    <row r="10" spans="1:9" x14ac:dyDescent="0.35">
      <c r="A10" s="51" t="s">
        <v>2</v>
      </c>
      <c r="B10" s="2"/>
      <c r="C10" s="2"/>
      <c r="D10" s="2"/>
      <c r="E10" s="2"/>
      <c r="F10" s="2"/>
      <c r="G10" s="2"/>
      <c r="H10" s="2"/>
      <c r="I10" s="2"/>
    </row>
    <row r="11" spans="1:9" x14ac:dyDescent="0.35">
      <c r="A11" s="2"/>
      <c r="B11" s="2"/>
      <c r="C11" s="2"/>
      <c r="D11" s="2"/>
      <c r="E11" s="2"/>
      <c r="F11" s="2"/>
      <c r="G11" s="2"/>
      <c r="H11" s="2"/>
      <c r="I11" s="2"/>
    </row>
    <row r="12" spans="1:9" ht="22.5" customHeight="1" x14ac:dyDescent="0.35">
      <c r="A12" s="131" t="s">
        <v>15</v>
      </c>
      <c r="B12" s="131"/>
      <c r="C12" s="131"/>
      <c r="D12" s="131"/>
      <c r="E12" s="131"/>
      <c r="F12" s="131"/>
      <c r="G12" s="131"/>
      <c r="H12" s="131"/>
      <c r="I12" s="131"/>
    </row>
    <row r="13" spans="1:9" ht="15" thickBot="1" x14ac:dyDescent="0.4">
      <c r="A13" s="2"/>
      <c r="B13" s="2"/>
      <c r="C13" s="2"/>
      <c r="D13" s="2"/>
      <c r="E13" s="2"/>
      <c r="F13" s="2"/>
      <c r="G13" s="2"/>
      <c r="H13" s="2"/>
      <c r="I13" s="2"/>
    </row>
    <row r="14" spans="1:9" ht="24.75" customHeight="1" thickTop="1" x14ac:dyDescent="0.35">
      <c r="A14" s="127" t="s">
        <v>11</v>
      </c>
      <c r="B14" s="128"/>
      <c r="C14" s="128"/>
      <c r="D14" s="128"/>
      <c r="E14" s="128"/>
      <c r="F14" s="128"/>
      <c r="G14" s="128"/>
      <c r="H14" s="128"/>
      <c r="I14" s="129"/>
    </row>
    <row r="15" spans="1:9" ht="15" thickBot="1" x14ac:dyDescent="0.4">
      <c r="A15" s="52"/>
      <c r="B15" s="53"/>
      <c r="C15" s="53"/>
      <c r="D15" s="53"/>
      <c r="E15" s="53"/>
      <c r="F15" s="53"/>
      <c r="G15" s="53"/>
      <c r="H15" s="53"/>
      <c r="I15" s="54"/>
    </row>
    <row r="16" spans="1:9" ht="15" customHeight="1" thickTop="1" x14ac:dyDescent="0.35">
      <c r="A16" s="141" t="s">
        <v>77</v>
      </c>
      <c r="B16" s="142"/>
      <c r="C16" s="143"/>
      <c r="D16" s="147">
        <f>IK</f>
        <v>0</v>
      </c>
      <c r="E16" s="148"/>
      <c r="F16" s="148"/>
      <c r="G16" s="148"/>
      <c r="H16" s="148"/>
      <c r="I16" s="149"/>
    </row>
    <row r="17" spans="1:9" ht="15" thickBot="1" x14ac:dyDescent="0.4">
      <c r="A17" s="144"/>
      <c r="B17" s="145"/>
      <c r="C17" s="146"/>
      <c r="D17" s="150"/>
      <c r="E17" s="151"/>
      <c r="F17" s="151"/>
      <c r="G17" s="151"/>
      <c r="H17" s="151"/>
      <c r="I17" s="152"/>
    </row>
    <row r="18" spans="1:9" ht="15.5" thickTop="1" thickBot="1" x14ac:dyDescent="0.4">
      <c r="A18" s="138"/>
      <c r="B18" s="139"/>
      <c r="C18" s="139"/>
      <c r="D18" s="139"/>
      <c r="E18" s="139"/>
      <c r="F18" s="139"/>
      <c r="G18" s="139"/>
      <c r="H18" s="139"/>
      <c r="I18" s="140"/>
    </row>
    <row r="19" spans="1:9" ht="15" thickTop="1" x14ac:dyDescent="0.35">
      <c r="A19" s="153" t="s">
        <v>76</v>
      </c>
      <c r="B19" s="154"/>
      <c r="C19" s="155"/>
      <c r="D19" s="159">
        <f>Name_Einrichtung</f>
        <v>0</v>
      </c>
      <c r="E19" s="160"/>
      <c r="F19" s="160"/>
      <c r="G19" s="160"/>
      <c r="H19" s="160"/>
      <c r="I19" s="161"/>
    </row>
    <row r="20" spans="1:9" ht="15" thickBot="1" x14ac:dyDescent="0.4">
      <c r="A20" s="156"/>
      <c r="B20" s="157"/>
      <c r="C20" s="158"/>
      <c r="D20" s="162"/>
      <c r="E20" s="163"/>
      <c r="F20" s="163"/>
      <c r="G20" s="163"/>
      <c r="H20" s="163"/>
      <c r="I20" s="164"/>
    </row>
    <row r="21" spans="1:9" ht="15.5" thickTop="1" thickBot="1" x14ac:dyDescent="0.4">
      <c r="A21" s="2"/>
      <c r="B21" s="2"/>
      <c r="C21" s="2"/>
      <c r="D21" s="2"/>
      <c r="E21" s="2"/>
      <c r="F21" s="2"/>
      <c r="G21" s="2"/>
      <c r="H21" s="2"/>
      <c r="I21" s="2"/>
    </row>
    <row r="22" spans="1:9" ht="24.75" customHeight="1" thickTop="1" x14ac:dyDescent="0.35">
      <c r="A22" s="127" t="s">
        <v>10</v>
      </c>
      <c r="B22" s="128"/>
      <c r="C22" s="128"/>
      <c r="D22" s="128"/>
      <c r="E22" s="128"/>
      <c r="F22" s="128"/>
      <c r="G22" s="128"/>
      <c r="H22" s="128"/>
      <c r="I22" s="129"/>
    </row>
    <row r="23" spans="1:9" x14ac:dyDescent="0.35">
      <c r="A23" s="55"/>
      <c r="B23" s="53"/>
      <c r="C23" s="53"/>
      <c r="D23" s="53"/>
      <c r="E23" s="53"/>
      <c r="F23" s="53"/>
      <c r="G23" s="53"/>
      <c r="H23" s="53"/>
      <c r="I23" s="54"/>
    </row>
    <row r="24" spans="1:9" ht="39" customHeight="1" x14ac:dyDescent="0.35">
      <c r="A24" s="132" t="s">
        <v>9</v>
      </c>
      <c r="B24" s="133"/>
      <c r="C24" s="133"/>
      <c r="D24" s="133"/>
      <c r="E24" s="133"/>
      <c r="F24" s="133"/>
      <c r="G24" s="133"/>
      <c r="H24" s="133"/>
      <c r="I24" s="134"/>
    </row>
    <row r="25" spans="1:9" x14ac:dyDescent="0.35">
      <c r="A25" s="55"/>
      <c r="B25" s="53"/>
      <c r="C25" s="53"/>
      <c r="D25" s="53"/>
      <c r="E25" s="53"/>
      <c r="F25" s="53"/>
      <c r="G25" s="53"/>
      <c r="H25" s="53"/>
      <c r="I25" s="54"/>
    </row>
    <row r="26" spans="1:9" ht="29.25" customHeight="1" x14ac:dyDescent="0.35">
      <c r="A26" s="132" t="s">
        <v>127</v>
      </c>
      <c r="B26" s="133"/>
      <c r="C26" s="133"/>
      <c r="D26" s="133"/>
      <c r="E26" s="133"/>
      <c r="F26" s="133"/>
      <c r="G26" s="133"/>
      <c r="H26" s="133"/>
      <c r="I26" s="134"/>
    </row>
    <row r="27" spans="1:9" x14ac:dyDescent="0.35">
      <c r="A27" s="55"/>
      <c r="B27" s="53"/>
      <c r="C27" s="53"/>
      <c r="D27" s="53"/>
      <c r="E27" s="53"/>
      <c r="F27" s="53"/>
      <c r="G27" s="53"/>
      <c r="H27" s="53"/>
      <c r="I27" s="54"/>
    </row>
    <row r="28" spans="1:9" ht="51.75" customHeight="1" x14ac:dyDescent="0.35">
      <c r="A28" s="132" t="s">
        <v>197</v>
      </c>
      <c r="B28" s="133"/>
      <c r="C28" s="133"/>
      <c r="D28" s="133"/>
      <c r="E28" s="133"/>
      <c r="F28" s="133"/>
      <c r="G28" s="133"/>
      <c r="H28" s="133"/>
      <c r="I28" s="134"/>
    </row>
    <row r="29" spans="1:9" ht="15" thickBot="1" x14ac:dyDescent="0.4">
      <c r="A29" s="56"/>
      <c r="B29" s="57"/>
      <c r="C29" s="57"/>
      <c r="D29" s="57"/>
      <c r="E29" s="57"/>
      <c r="F29" s="57"/>
      <c r="G29" s="57"/>
      <c r="H29" s="57"/>
      <c r="I29" s="58"/>
    </row>
    <row r="30" spans="1:9" ht="15.5" thickTop="1" thickBot="1" x14ac:dyDescent="0.4">
      <c r="A30" s="2"/>
      <c r="B30" s="2"/>
      <c r="C30" s="2"/>
      <c r="D30" s="2"/>
      <c r="E30" s="2"/>
      <c r="F30" s="2"/>
      <c r="G30" s="2"/>
      <c r="H30" s="2"/>
      <c r="I30" s="2"/>
    </row>
    <row r="31" spans="1:9" ht="27.75" customHeight="1" thickTop="1" thickBot="1" x14ac:dyDescent="0.4">
      <c r="A31" s="135" t="s">
        <v>8</v>
      </c>
      <c r="B31" s="136"/>
      <c r="C31" s="136"/>
      <c r="D31" s="137"/>
      <c r="E31" s="114"/>
      <c r="F31" s="115"/>
      <c r="G31" s="115"/>
      <c r="H31" s="115"/>
      <c r="I31" s="116"/>
    </row>
    <row r="32" spans="1:9" ht="15" thickTop="1" x14ac:dyDescent="0.35">
      <c r="A32" s="2"/>
      <c r="B32" s="2"/>
      <c r="C32" s="2"/>
      <c r="D32" s="2"/>
      <c r="E32" s="2"/>
      <c r="F32" s="2"/>
      <c r="G32" s="2"/>
      <c r="H32" s="2"/>
      <c r="I32" s="2"/>
    </row>
    <row r="33" spans="1:9" ht="16" thickBot="1" x14ac:dyDescent="0.4">
      <c r="A33" s="130" t="s">
        <v>7</v>
      </c>
      <c r="B33" s="130"/>
      <c r="C33" s="130"/>
      <c r="D33" s="130"/>
      <c r="E33" s="130"/>
      <c r="F33" s="126" t="s">
        <v>6</v>
      </c>
      <c r="G33" s="126"/>
      <c r="H33" s="126"/>
      <c r="I33" s="126"/>
    </row>
    <row r="34" spans="1:9" ht="15.5" thickTop="1" thickBot="1" x14ac:dyDescent="0.4">
      <c r="A34" s="114"/>
      <c r="B34" s="115"/>
      <c r="C34" s="115"/>
      <c r="D34" s="116"/>
      <c r="E34" s="2"/>
      <c r="F34" s="117"/>
      <c r="G34" s="118"/>
      <c r="H34" s="118"/>
      <c r="I34" s="119"/>
    </row>
    <row r="35" spans="1:9" ht="15" thickTop="1" x14ac:dyDescent="0.35">
      <c r="A35" s="2"/>
      <c r="B35" s="2"/>
      <c r="C35" s="2"/>
      <c r="D35" s="2"/>
      <c r="E35" s="2"/>
      <c r="F35" s="120"/>
      <c r="G35" s="121"/>
      <c r="H35" s="121"/>
      <c r="I35" s="122"/>
    </row>
    <row r="36" spans="1:9" ht="15" thickBot="1" x14ac:dyDescent="0.4">
      <c r="A36" s="2"/>
      <c r="B36" s="2"/>
      <c r="C36" s="2"/>
      <c r="D36" s="2"/>
      <c r="E36" s="2"/>
      <c r="F36" s="123"/>
      <c r="G36" s="124"/>
      <c r="H36" s="124"/>
      <c r="I36" s="125"/>
    </row>
    <row r="37" spans="1:9" ht="15" thickTop="1" x14ac:dyDescent="0.35"/>
  </sheetData>
  <sheetProtection sheet="1" objects="1" scenarios="1"/>
  <mergeCells count="17">
    <mergeCell ref="A12:I12"/>
    <mergeCell ref="A26:I26"/>
    <mergeCell ref="A22:I22"/>
    <mergeCell ref="A31:D31"/>
    <mergeCell ref="E31:I31"/>
    <mergeCell ref="A28:I28"/>
    <mergeCell ref="A24:I24"/>
    <mergeCell ref="A18:I18"/>
    <mergeCell ref="A16:C17"/>
    <mergeCell ref="D16:I17"/>
    <mergeCell ref="A19:C20"/>
    <mergeCell ref="D19:I20"/>
    <mergeCell ref="A34:D34"/>
    <mergeCell ref="F34:I36"/>
    <mergeCell ref="F33:I33"/>
    <mergeCell ref="A14:I14"/>
    <mergeCell ref="A33:E33"/>
  </mergeCells>
  <pageMargins left="0.7" right="0.7" top="0.78740157499999996" bottom="0.78740157499999996" header="0.3" footer="0.3"/>
  <pageSetup paperSize="9" scale="99" orientation="portrait" r:id="rId1"/>
  <ignoredErrors>
    <ignoredError sqref="D16 D1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79"/>
  <sheetViews>
    <sheetView showGridLines="0" zoomScaleNormal="100" workbookViewId="0">
      <selection sqref="A1:C1"/>
    </sheetView>
  </sheetViews>
  <sheetFormatPr baseColWidth="10" defaultColWidth="11.453125" defaultRowHeight="14" x14ac:dyDescent="0.3"/>
  <cols>
    <col min="1" max="1" width="55.453125" style="2" customWidth="1"/>
    <col min="2" max="2" width="94.54296875" style="2" customWidth="1"/>
    <col min="3" max="3" width="43" style="2" customWidth="1"/>
    <col min="4" max="16384" width="11.453125" style="2"/>
  </cols>
  <sheetData>
    <row r="1" spans="1:3" ht="17" thickBot="1" x14ac:dyDescent="0.35">
      <c r="A1" s="171" t="s">
        <v>32</v>
      </c>
      <c r="B1" s="171"/>
      <c r="C1" s="171"/>
    </row>
    <row r="2" spans="1:3" ht="28.5" customHeight="1" thickTop="1" thickBot="1" x14ac:dyDescent="0.35">
      <c r="A2" s="12"/>
      <c r="B2" s="13" t="s">
        <v>33</v>
      </c>
      <c r="C2" s="14" t="s">
        <v>34</v>
      </c>
    </row>
    <row r="3" spans="1:3" ht="14.5" thickBot="1" x14ac:dyDescent="0.35">
      <c r="A3" s="172" t="s">
        <v>93</v>
      </c>
      <c r="B3" s="173"/>
      <c r="C3" s="174"/>
    </row>
    <row r="4" spans="1:3" ht="14.5" thickBot="1" x14ac:dyDescent="0.35">
      <c r="A4" s="15" t="s">
        <v>3</v>
      </c>
      <c r="B4" s="16" t="s">
        <v>84</v>
      </c>
      <c r="C4" s="17" t="s">
        <v>52</v>
      </c>
    </row>
    <row r="5" spans="1:3" ht="14.5" thickBot="1" x14ac:dyDescent="0.35">
      <c r="A5" s="15" t="s">
        <v>19</v>
      </c>
      <c r="B5" s="16" t="s">
        <v>85</v>
      </c>
      <c r="C5" s="18" t="s">
        <v>35</v>
      </c>
    </row>
    <row r="6" spans="1:3" ht="36" customHeight="1" thickBot="1" x14ac:dyDescent="0.35">
      <c r="A6" s="15"/>
      <c r="B6" s="19" t="s">
        <v>213</v>
      </c>
      <c r="C6" s="18"/>
    </row>
    <row r="7" spans="1:3" ht="14.5" thickBot="1" x14ac:dyDescent="0.35">
      <c r="A7" s="15" t="s">
        <v>20</v>
      </c>
      <c r="B7" s="20" t="s">
        <v>94</v>
      </c>
      <c r="C7" s="21" t="s">
        <v>36</v>
      </c>
    </row>
    <row r="8" spans="1:3" ht="14.5" thickBot="1" x14ac:dyDescent="0.35">
      <c r="A8" s="15" t="s">
        <v>21</v>
      </c>
      <c r="B8" s="20" t="s">
        <v>37</v>
      </c>
      <c r="C8" s="21" t="s">
        <v>38</v>
      </c>
    </row>
    <row r="9" spans="1:3" ht="14.5" thickBot="1" x14ac:dyDescent="0.35">
      <c r="A9" s="15" t="s">
        <v>22</v>
      </c>
      <c r="B9" s="16" t="s">
        <v>39</v>
      </c>
      <c r="C9" s="17" t="s">
        <v>40</v>
      </c>
    </row>
    <row r="10" spans="1:3" ht="14.5" thickBot="1" x14ac:dyDescent="0.35">
      <c r="A10" s="22" t="s">
        <v>24</v>
      </c>
      <c r="B10" s="23" t="s">
        <v>86</v>
      </c>
      <c r="C10" s="24" t="s">
        <v>46</v>
      </c>
    </row>
    <row r="11" spans="1:3" ht="33" customHeight="1" thickBot="1" x14ac:dyDescent="0.35">
      <c r="A11" s="22" t="s">
        <v>25</v>
      </c>
      <c r="B11" s="23" t="s">
        <v>92</v>
      </c>
      <c r="C11" s="24" t="s">
        <v>87</v>
      </c>
    </row>
    <row r="12" spans="1:3" ht="15" thickTop="1" thickBot="1" x14ac:dyDescent="0.35">
      <c r="A12" s="175" t="s">
        <v>23</v>
      </c>
      <c r="B12" s="176"/>
      <c r="C12" s="177"/>
    </row>
    <row r="13" spans="1:3" ht="15" thickTop="1" thickBot="1" x14ac:dyDescent="0.35">
      <c r="A13" s="22" t="s">
        <v>20</v>
      </c>
      <c r="B13" s="25" t="s">
        <v>80</v>
      </c>
      <c r="C13" s="26" t="s">
        <v>41</v>
      </c>
    </row>
    <row r="14" spans="1:3" ht="14.5" thickBot="1" x14ac:dyDescent="0.35">
      <c r="A14" s="15" t="s">
        <v>21</v>
      </c>
      <c r="B14" s="20" t="s">
        <v>42</v>
      </c>
      <c r="C14" s="21" t="s">
        <v>43</v>
      </c>
    </row>
    <row r="15" spans="1:3" ht="14.5" thickBot="1" x14ac:dyDescent="0.35">
      <c r="A15" s="15" t="s">
        <v>22</v>
      </c>
      <c r="B15" s="20" t="s">
        <v>44</v>
      </c>
      <c r="C15" s="21" t="s">
        <v>45</v>
      </c>
    </row>
    <row r="16" spans="1:3" ht="28.5" thickBot="1" x14ac:dyDescent="0.35">
      <c r="A16" s="15" t="s">
        <v>110</v>
      </c>
      <c r="B16" s="16" t="s">
        <v>121</v>
      </c>
      <c r="C16" s="17" t="s">
        <v>122</v>
      </c>
    </row>
    <row r="17" spans="1:3" ht="14.5" thickBot="1" x14ac:dyDescent="0.35">
      <c r="A17" s="27" t="s">
        <v>24</v>
      </c>
      <c r="B17" s="16" t="s">
        <v>88</v>
      </c>
      <c r="C17" s="21" t="s">
        <v>46</v>
      </c>
    </row>
    <row r="18" spans="1:3" ht="28.5" thickBot="1" x14ac:dyDescent="0.35">
      <c r="A18" s="27" t="s">
        <v>25</v>
      </c>
      <c r="B18" s="16" t="s">
        <v>89</v>
      </c>
      <c r="C18" s="17" t="s">
        <v>47</v>
      </c>
    </row>
    <row r="19" spans="1:3" ht="15" thickTop="1" thickBot="1" x14ac:dyDescent="0.35">
      <c r="A19" s="178" t="s">
        <v>26</v>
      </c>
      <c r="B19" s="179"/>
      <c r="C19" s="180"/>
    </row>
    <row r="20" spans="1:3" ht="14.5" thickBot="1" x14ac:dyDescent="0.35">
      <c r="A20" s="15" t="s">
        <v>27</v>
      </c>
      <c r="B20" s="20" t="s">
        <v>83</v>
      </c>
      <c r="C20" s="21" t="s">
        <v>36</v>
      </c>
    </row>
    <row r="21" spans="1:3" ht="16.5" customHeight="1" thickBot="1" x14ac:dyDescent="0.35">
      <c r="A21" s="15" t="s">
        <v>28</v>
      </c>
      <c r="B21" s="20" t="s">
        <v>81</v>
      </c>
      <c r="C21" s="28" t="s">
        <v>140</v>
      </c>
    </row>
    <row r="22" spans="1:3" ht="14.5" thickBot="1" x14ac:dyDescent="0.35">
      <c r="A22" s="29" t="s">
        <v>29</v>
      </c>
      <c r="B22" s="30" t="s">
        <v>48</v>
      </c>
      <c r="C22" s="31" t="s">
        <v>49</v>
      </c>
    </row>
    <row r="23" spans="1:3" ht="15" thickTop="1" thickBot="1" x14ac:dyDescent="0.35">
      <c r="A23" s="178" t="s">
        <v>30</v>
      </c>
      <c r="B23" s="179"/>
      <c r="C23" s="180"/>
    </row>
    <row r="24" spans="1:3" ht="329" x14ac:dyDescent="0.3">
      <c r="A24" s="32" t="s">
        <v>50</v>
      </c>
      <c r="B24" s="67" t="s">
        <v>214</v>
      </c>
      <c r="C24" s="33">
        <v>14</v>
      </c>
    </row>
    <row r="25" spans="1:3" ht="58.5" customHeight="1" thickBot="1" x14ac:dyDescent="0.35">
      <c r="A25" s="22"/>
      <c r="B25" s="34" t="s">
        <v>78</v>
      </c>
      <c r="C25" s="35"/>
    </row>
    <row r="26" spans="1:3" ht="28.5" thickBot="1" x14ac:dyDescent="0.35">
      <c r="A26" s="29" t="s">
        <v>215</v>
      </c>
      <c r="B26" s="36" t="s">
        <v>82</v>
      </c>
      <c r="C26" s="31">
        <v>124589</v>
      </c>
    </row>
    <row r="27" spans="1:3" ht="57" customHeight="1" thickTop="1" thickBot="1" x14ac:dyDescent="0.35">
      <c r="A27" s="15" t="s">
        <v>216</v>
      </c>
      <c r="B27" s="16" t="s">
        <v>217</v>
      </c>
      <c r="C27" s="37">
        <v>57789.21</v>
      </c>
    </row>
    <row r="28" spans="1:3" ht="57" customHeight="1" thickBot="1" x14ac:dyDescent="0.35">
      <c r="A28" s="38" t="s">
        <v>218</v>
      </c>
      <c r="B28" s="38" t="s">
        <v>219</v>
      </c>
      <c r="C28" s="39">
        <v>4.8680000000000001E-2</v>
      </c>
    </row>
    <row r="29" spans="1:3" s="40" customFormat="1" ht="27.65" customHeight="1" thickTop="1" thickBot="1" x14ac:dyDescent="0.35">
      <c r="A29" s="181" t="s">
        <v>198</v>
      </c>
      <c r="B29" s="181"/>
      <c r="C29" s="181"/>
    </row>
    <row r="30" spans="1:3" s="40" customFormat="1" ht="27.65" customHeight="1" thickTop="1" thickBot="1" x14ac:dyDescent="0.35">
      <c r="A30" s="41" t="s">
        <v>199</v>
      </c>
      <c r="B30" s="42"/>
      <c r="C30" s="46" t="s">
        <v>200</v>
      </c>
    </row>
    <row r="31" spans="1:3" s="40" customFormat="1" ht="29" thickTop="1" thickBot="1" x14ac:dyDescent="0.35">
      <c r="A31" s="43" t="s">
        <v>99</v>
      </c>
      <c r="B31" s="44"/>
      <c r="C31" s="46" t="s">
        <v>106</v>
      </c>
    </row>
    <row r="32" spans="1:3" s="40" customFormat="1" ht="27.65" customHeight="1" thickTop="1" thickBot="1" x14ac:dyDescent="0.35">
      <c r="A32" s="182" t="s">
        <v>201</v>
      </c>
      <c r="B32" s="166"/>
      <c r="C32" s="167"/>
    </row>
    <row r="33" spans="1:3" s="40" customFormat="1" ht="58" customHeight="1" thickTop="1" thickBot="1" x14ac:dyDescent="0.35">
      <c r="A33" s="63" t="s">
        <v>100</v>
      </c>
      <c r="B33" s="80" t="s">
        <v>141</v>
      </c>
      <c r="C33" s="45">
        <v>46113</v>
      </c>
    </row>
    <row r="34" spans="1:3" s="5" customFormat="1" ht="58" customHeight="1" thickTop="1" thickBot="1" x14ac:dyDescent="0.4">
      <c r="A34" s="63" t="s">
        <v>14</v>
      </c>
      <c r="B34" s="65" t="s">
        <v>128</v>
      </c>
      <c r="C34" s="46">
        <v>5</v>
      </c>
    </row>
    <row r="35" spans="1:3" s="5" customFormat="1" ht="58" customHeight="1" thickTop="1" thickBot="1" x14ac:dyDescent="0.4">
      <c r="A35" s="63" t="s">
        <v>101</v>
      </c>
      <c r="B35" s="64" t="s">
        <v>129</v>
      </c>
      <c r="C35" s="48">
        <v>1340.69</v>
      </c>
    </row>
    <row r="36" spans="1:3" s="5" customFormat="1" ht="58" customHeight="1" thickTop="1" thickBot="1" x14ac:dyDescent="0.4">
      <c r="A36" s="63" t="s">
        <v>102</v>
      </c>
      <c r="B36" s="64" t="s">
        <v>132</v>
      </c>
      <c r="C36" s="47">
        <v>1675.86</v>
      </c>
    </row>
    <row r="37" spans="1:3" s="40" customFormat="1" ht="27" customHeight="1" thickTop="1" thickBot="1" x14ac:dyDescent="0.35">
      <c r="A37" s="165" t="s">
        <v>202</v>
      </c>
      <c r="B37" s="166"/>
      <c r="C37" s="167"/>
    </row>
    <row r="38" spans="1:3" s="40" customFormat="1" ht="58" customHeight="1" thickTop="1" thickBot="1" x14ac:dyDescent="0.35">
      <c r="A38" s="63" t="s">
        <v>103</v>
      </c>
      <c r="B38" s="80" t="s">
        <v>141</v>
      </c>
      <c r="C38" s="45">
        <v>45748</v>
      </c>
    </row>
    <row r="39" spans="1:3" s="40" customFormat="1" ht="58" customHeight="1" thickTop="1" thickBot="1" x14ac:dyDescent="0.35">
      <c r="A39" s="63" t="s">
        <v>14</v>
      </c>
      <c r="B39" s="65" t="s">
        <v>130</v>
      </c>
      <c r="C39" s="46">
        <v>5</v>
      </c>
    </row>
    <row r="40" spans="1:3" s="40" customFormat="1" ht="15" thickTop="1" thickBot="1" x14ac:dyDescent="0.35">
      <c r="A40" s="63"/>
      <c r="B40" s="66" t="s">
        <v>107</v>
      </c>
      <c r="C40" s="46"/>
    </row>
    <row r="41" spans="1:3" s="40" customFormat="1" ht="58" customHeight="1" thickTop="1" thickBot="1" x14ac:dyDescent="0.35">
      <c r="A41" s="63" t="s">
        <v>101</v>
      </c>
      <c r="B41" s="65" t="s">
        <v>131</v>
      </c>
      <c r="C41" s="48">
        <v>1340.69</v>
      </c>
    </row>
    <row r="42" spans="1:3" s="40" customFormat="1" ht="58" customHeight="1" thickTop="1" thickBot="1" x14ac:dyDescent="0.35">
      <c r="A42" s="63" t="s">
        <v>102</v>
      </c>
      <c r="B42" s="65" t="s">
        <v>133</v>
      </c>
      <c r="C42" s="48">
        <v>1675.86</v>
      </c>
    </row>
    <row r="43" spans="1:3" s="40" customFormat="1" ht="15" thickTop="1" thickBot="1" x14ac:dyDescent="0.35">
      <c r="A43" s="63"/>
      <c r="B43" s="66" t="s">
        <v>108</v>
      </c>
      <c r="C43" s="48"/>
    </row>
    <row r="44" spans="1:3" s="40" customFormat="1" ht="58" customHeight="1" thickTop="1" thickBot="1" x14ac:dyDescent="0.35">
      <c r="A44" s="63" t="s">
        <v>101</v>
      </c>
      <c r="B44" s="65" t="s">
        <v>134</v>
      </c>
      <c r="C44" s="48">
        <v>1402.07</v>
      </c>
    </row>
    <row r="45" spans="1:3" s="40" customFormat="1" ht="58" customHeight="1" thickTop="1" thickBot="1" x14ac:dyDescent="0.35">
      <c r="A45" s="63" t="s">
        <v>102</v>
      </c>
      <c r="B45" s="65" t="s">
        <v>135</v>
      </c>
      <c r="C45" s="48">
        <v>1752.59</v>
      </c>
    </row>
    <row r="46" spans="1:3" s="40" customFormat="1" ht="58" customHeight="1" thickTop="1" thickBot="1" x14ac:dyDescent="0.35">
      <c r="A46" s="65" t="s">
        <v>104</v>
      </c>
      <c r="B46" s="65" t="s">
        <v>136</v>
      </c>
      <c r="C46" s="47">
        <v>5000</v>
      </c>
    </row>
    <row r="47" spans="1:3" s="40" customFormat="1" ht="26.15" customHeight="1" thickTop="1" thickBot="1" x14ac:dyDescent="0.35">
      <c r="A47" s="165" t="s">
        <v>203</v>
      </c>
      <c r="B47" s="183"/>
      <c r="C47" s="184"/>
    </row>
    <row r="48" spans="1:3" s="40" customFormat="1" ht="58" customHeight="1" thickTop="1" thickBot="1" x14ac:dyDescent="0.35">
      <c r="A48" s="41" t="s">
        <v>105</v>
      </c>
      <c r="B48" s="80" t="s">
        <v>141</v>
      </c>
      <c r="C48" s="45">
        <v>45383</v>
      </c>
    </row>
    <row r="49" spans="1:3" s="40" customFormat="1" ht="58" customHeight="1" thickTop="1" thickBot="1" x14ac:dyDescent="0.35">
      <c r="A49" s="63" t="s">
        <v>14</v>
      </c>
      <c r="B49" s="65" t="s">
        <v>137</v>
      </c>
      <c r="C49" s="46">
        <v>5</v>
      </c>
    </row>
    <row r="50" spans="1:3" s="40" customFormat="1" ht="15" thickTop="1" thickBot="1" x14ac:dyDescent="0.35">
      <c r="A50" s="63"/>
      <c r="B50" s="66" t="s">
        <v>108</v>
      </c>
      <c r="C50" s="46"/>
    </row>
    <row r="51" spans="1:3" s="40" customFormat="1" ht="58" customHeight="1" thickTop="1" thickBot="1" x14ac:dyDescent="0.35">
      <c r="A51" s="63" t="s">
        <v>101</v>
      </c>
      <c r="B51" s="65" t="s">
        <v>134</v>
      </c>
      <c r="C51" s="48">
        <v>1402.07</v>
      </c>
    </row>
    <row r="52" spans="1:3" s="40" customFormat="1" ht="58" customHeight="1" thickTop="1" thickBot="1" x14ac:dyDescent="0.35">
      <c r="A52" s="63" t="s">
        <v>102</v>
      </c>
      <c r="B52" s="65" t="s">
        <v>135</v>
      </c>
      <c r="C52" s="48">
        <v>1752.59</v>
      </c>
    </row>
    <row r="53" spans="1:3" s="40" customFormat="1" ht="15" thickTop="1" thickBot="1" x14ac:dyDescent="0.35">
      <c r="A53" s="63"/>
      <c r="B53" s="66" t="s">
        <v>109</v>
      </c>
      <c r="C53" s="48"/>
    </row>
    <row r="54" spans="1:3" s="40" customFormat="1" ht="58" customHeight="1" thickTop="1" thickBot="1" x14ac:dyDescent="0.35">
      <c r="A54" s="63" t="s">
        <v>101</v>
      </c>
      <c r="B54" s="65" t="s">
        <v>138</v>
      </c>
      <c r="C54" s="48">
        <v>1503.38</v>
      </c>
    </row>
    <row r="55" spans="1:3" s="40" customFormat="1" ht="58" customHeight="1" thickTop="1" thickBot="1" x14ac:dyDescent="0.35">
      <c r="A55" s="63" t="s">
        <v>102</v>
      </c>
      <c r="B55" s="65" t="s">
        <v>139</v>
      </c>
      <c r="C55" s="48">
        <v>1879.23</v>
      </c>
    </row>
    <row r="56" spans="1:3" s="40" customFormat="1" ht="58" customHeight="1" thickTop="1" thickBot="1" x14ac:dyDescent="0.35">
      <c r="A56" s="65" t="s">
        <v>104</v>
      </c>
      <c r="B56" s="65" t="s">
        <v>136</v>
      </c>
      <c r="C56" s="47">
        <v>5000</v>
      </c>
    </row>
    <row r="57" spans="1:3" s="40" customFormat="1" ht="27" customHeight="1" thickTop="1" thickBot="1" x14ac:dyDescent="0.35">
      <c r="A57" s="165" t="s">
        <v>204</v>
      </c>
      <c r="B57" s="183"/>
      <c r="C57" s="184"/>
    </row>
    <row r="58" spans="1:3" ht="58" customHeight="1" thickTop="1" thickBot="1" x14ac:dyDescent="0.35">
      <c r="A58" s="41" t="s">
        <v>151</v>
      </c>
      <c r="B58" s="80" t="s">
        <v>141</v>
      </c>
      <c r="C58" s="45">
        <v>46112</v>
      </c>
    </row>
    <row r="59" spans="1:3" ht="58" customHeight="1" thickTop="1" thickBot="1" x14ac:dyDescent="0.35">
      <c r="A59" s="63" t="s">
        <v>14</v>
      </c>
      <c r="B59" s="65" t="s">
        <v>137</v>
      </c>
      <c r="C59" s="46">
        <v>5</v>
      </c>
    </row>
    <row r="60" spans="1:3" ht="15" thickTop="1" thickBot="1" x14ac:dyDescent="0.35">
      <c r="A60" s="63"/>
      <c r="B60" s="66" t="s">
        <v>109</v>
      </c>
      <c r="C60" s="48"/>
    </row>
    <row r="61" spans="1:3" ht="58" customHeight="1" thickTop="1" thickBot="1" x14ac:dyDescent="0.35">
      <c r="A61" s="63" t="s">
        <v>101</v>
      </c>
      <c r="B61" s="65" t="s">
        <v>138</v>
      </c>
      <c r="C61" s="48">
        <v>1503.38</v>
      </c>
    </row>
    <row r="62" spans="1:3" ht="58" customHeight="1" thickTop="1" thickBot="1" x14ac:dyDescent="0.35">
      <c r="A62" s="63" t="s">
        <v>102</v>
      </c>
      <c r="B62" s="65" t="s">
        <v>139</v>
      </c>
      <c r="C62" s="48">
        <v>1879.23</v>
      </c>
    </row>
    <row r="63" spans="1:3" ht="58" customHeight="1" thickTop="1" thickBot="1" x14ac:dyDescent="0.35">
      <c r="A63" s="65" t="s">
        <v>104</v>
      </c>
      <c r="B63" s="65" t="s">
        <v>136</v>
      </c>
      <c r="C63" s="47">
        <v>5000</v>
      </c>
    </row>
    <row r="64" spans="1:3" s="40" customFormat="1" ht="27" customHeight="1" thickTop="1" thickBot="1" x14ac:dyDescent="0.35">
      <c r="A64" s="165" t="s">
        <v>205</v>
      </c>
      <c r="B64" s="166"/>
      <c r="C64" s="167"/>
    </row>
    <row r="65" spans="1:3" s="40" customFormat="1" ht="58" customHeight="1" thickTop="1" thickBot="1" x14ac:dyDescent="0.35">
      <c r="A65" s="63" t="s">
        <v>105</v>
      </c>
      <c r="B65" s="80" t="s">
        <v>141</v>
      </c>
      <c r="C65" s="45">
        <v>45047</v>
      </c>
    </row>
    <row r="66" spans="1:3" s="40" customFormat="1" ht="58" customHeight="1" thickTop="1" thickBot="1" x14ac:dyDescent="0.35">
      <c r="A66" s="63" t="s">
        <v>14</v>
      </c>
      <c r="B66" s="65" t="s">
        <v>206</v>
      </c>
      <c r="C66" s="46">
        <v>5</v>
      </c>
    </row>
    <row r="67" spans="1:3" s="40" customFormat="1" ht="58" customHeight="1" thickTop="1" thickBot="1" x14ac:dyDescent="0.35">
      <c r="A67" s="65" t="s">
        <v>157</v>
      </c>
      <c r="B67" s="65" t="s">
        <v>133</v>
      </c>
      <c r="C67" s="48">
        <v>1256.9000000000001</v>
      </c>
    </row>
    <row r="68" spans="1:3" s="40" customFormat="1" ht="58" customHeight="1" thickTop="1" thickBot="1" x14ac:dyDescent="0.35">
      <c r="A68" s="65" t="s">
        <v>158</v>
      </c>
      <c r="B68" s="65" t="s">
        <v>135</v>
      </c>
      <c r="C68" s="48">
        <v>1314.44</v>
      </c>
    </row>
    <row r="69" spans="1:3" s="40" customFormat="1" ht="58" customHeight="1" thickTop="1" thickBot="1" x14ac:dyDescent="0.35">
      <c r="A69" s="65" t="s">
        <v>159</v>
      </c>
      <c r="B69" s="65" t="s">
        <v>139</v>
      </c>
      <c r="C69" s="48">
        <v>1409.42</v>
      </c>
    </row>
    <row r="70" spans="1:3" s="40" customFormat="1" ht="58" customHeight="1" thickTop="1" thickBot="1" x14ac:dyDescent="0.35">
      <c r="A70" s="65" t="s">
        <v>104</v>
      </c>
      <c r="B70" s="65" t="s">
        <v>136</v>
      </c>
      <c r="C70" s="47">
        <v>5000</v>
      </c>
    </row>
    <row r="71" spans="1:3" s="40" customFormat="1" ht="58" customHeight="1" thickTop="1" thickBot="1" x14ac:dyDescent="0.35">
      <c r="A71" s="165" t="s">
        <v>207</v>
      </c>
      <c r="B71" s="166"/>
      <c r="C71" s="167"/>
    </row>
    <row r="72" spans="1:3" s="40" customFormat="1" ht="58" customHeight="1" thickTop="1" thickBot="1" x14ac:dyDescent="0.35">
      <c r="A72" s="63" t="s">
        <v>160</v>
      </c>
      <c r="B72" s="84" t="s">
        <v>161</v>
      </c>
      <c r="C72" s="45">
        <v>45748</v>
      </c>
    </row>
    <row r="73" spans="1:3" s="40" customFormat="1" ht="58" customHeight="1" thickTop="1" thickBot="1" x14ac:dyDescent="0.35">
      <c r="A73" s="63" t="s">
        <v>162</v>
      </c>
      <c r="B73" s="65" t="s">
        <v>163</v>
      </c>
      <c r="C73" s="46">
        <v>5</v>
      </c>
    </row>
    <row r="74" spans="1:3" s="40" customFormat="1" ht="58" customHeight="1" thickTop="1" thickBot="1" x14ac:dyDescent="0.35">
      <c r="A74" s="65" t="s">
        <v>164</v>
      </c>
      <c r="B74" s="65" t="s">
        <v>165</v>
      </c>
      <c r="C74" s="48">
        <v>1675.86</v>
      </c>
    </row>
    <row r="75" spans="1:3" s="40" customFormat="1" ht="58" customHeight="1" thickTop="1" thickBot="1" x14ac:dyDescent="0.35">
      <c r="A75" s="65" t="s">
        <v>166</v>
      </c>
      <c r="B75" s="65" t="s">
        <v>167</v>
      </c>
      <c r="C75" s="48">
        <v>1752.59</v>
      </c>
    </row>
    <row r="76" spans="1:3" s="40" customFormat="1" ht="58" customHeight="1" thickTop="1" thickBot="1" x14ac:dyDescent="0.35">
      <c r="A76" s="65" t="s">
        <v>168</v>
      </c>
      <c r="B76" s="65" t="s">
        <v>169</v>
      </c>
      <c r="C76" s="48">
        <v>1879.23</v>
      </c>
    </row>
    <row r="77" spans="1:3" s="40" customFormat="1" ht="27.65" customHeight="1" thickTop="1" thickBot="1" x14ac:dyDescent="0.35">
      <c r="A77" s="230" t="s">
        <v>51</v>
      </c>
      <c r="B77" s="230"/>
      <c r="C77" s="230"/>
    </row>
    <row r="78" spans="1:3" s="40" customFormat="1" ht="109" customHeight="1" thickTop="1" thickBot="1" x14ac:dyDescent="0.35">
      <c r="A78" s="168" t="s">
        <v>117</v>
      </c>
      <c r="B78" s="169"/>
      <c r="C78" s="170"/>
    </row>
    <row r="79" spans="1:3" ht="14.5" thickTop="1" x14ac:dyDescent="0.3"/>
  </sheetData>
  <sheetProtection sheet="1" objects="1" scenarios="1"/>
  <mergeCells count="14">
    <mergeCell ref="A78:C78"/>
    <mergeCell ref="A64:C64"/>
    <mergeCell ref="A1:C1"/>
    <mergeCell ref="A3:C3"/>
    <mergeCell ref="A12:C12"/>
    <mergeCell ref="A19:C19"/>
    <mergeCell ref="A23:C23"/>
    <mergeCell ref="A29:C29"/>
    <mergeCell ref="A32:C32"/>
    <mergeCell ref="A37:C37"/>
    <mergeCell ref="A47:C47"/>
    <mergeCell ref="A57:C57"/>
    <mergeCell ref="A71:C71"/>
    <mergeCell ref="A77:C77"/>
  </mergeCells>
  <pageMargins left="0.7" right="0.7" top="0.78740157499999996" bottom="0.78740157499999996" header="0.3" footer="0.3"/>
  <pageSetup paperSize="9" scale="55" fitToHeight="4" orientation="landscape" r:id="rId1"/>
  <rowBreaks count="3" manualBreakCount="3">
    <brk id="23" max="2" man="1"/>
    <brk id="28" max="16383" man="1"/>
    <brk id="58"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F28"/>
  <sheetViews>
    <sheetView showGridLines="0" zoomScale="140" zoomScaleNormal="140" workbookViewId="0"/>
  </sheetViews>
  <sheetFormatPr baseColWidth="10" defaultColWidth="10.81640625" defaultRowHeight="14.5" x14ac:dyDescent="0.35"/>
  <cols>
    <col min="1" max="1" width="62.26953125" style="4" customWidth="1"/>
    <col min="2" max="2" width="24.1796875" style="4" bestFit="1" customWidth="1"/>
    <col min="3" max="3" width="18.453125" style="4" bestFit="1" customWidth="1"/>
    <col min="4" max="16384" width="10.81640625" style="4"/>
  </cols>
  <sheetData>
    <row r="1" spans="1:6" ht="18.5" x14ac:dyDescent="0.45">
      <c r="A1" s="68" t="s">
        <v>53</v>
      </c>
    </row>
    <row r="2" spans="1:6" ht="51" customHeight="1" x14ac:dyDescent="0.35">
      <c r="A2" s="185" t="s">
        <v>54</v>
      </c>
      <c r="B2" s="185"/>
      <c r="C2" s="185"/>
      <c r="D2" s="69"/>
      <c r="E2" s="69"/>
      <c r="F2" s="69"/>
    </row>
    <row r="3" spans="1:6" ht="10" customHeight="1" x14ac:dyDescent="0.35">
      <c r="A3" s="86"/>
      <c r="B3" s="86"/>
      <c r="C3" s="86"/>
      <c r="D3" s="86"/>
      <c r="E3" s="86"/>
      <c r="F3" s="86"/>
    </row>
    <row r="4" spans="1:6" ht="54" customHeight="1" x14ac:dyDescent="0.35">
      <c r="A4" s="186" t="s">
        <v>220</v>
      </c>
      <c r="B4" s="186"/>
      <c r="C4" s="186"/>
      <c r="D4" s="70"/>
      <c r="E4" s="70"/>
      <c r="F4" s="70"/>
    </row>
    <row r="6" spans="1:6" x14ac:dyDescent="0.35">
      <c r="A6" s="71" t="s">
        <v>55</v>
      </c>
    </row>
    <row r="7" spans="1:6" ht="15" thickBot="1" x14ac:dyDescent="0.4"/>
    <row r="8" spans="1:6" ht="15" thickBot="1" x14ac:dyDescent="0.4">
      <c r="A8" s="72" t="s">
        <v>56</v>
      </c>
      <c r="B8" s="72" t="s">
        <v>57</v>
      </c>
    </row>
    <row r="9" spans="1:6" ht="15" thickBot="1" x14ac:dyDescent="0.4">
      <c r="A9" s="73" t="s">
        <v>58</v>
      </c>
      <c r="B9" s="73">
        <v>11.8</v>
      </c>
    </row>
    <row r="10" spans="1:6" ht="15" thickBot="1" x14ac:dyDescent="0.4">
      <c r="A10" s="73" t="s">
        <v>59</v>
      </c>
      <c r="B10" s="73">
        <v>-1.8</v>
      </c>
    </row>
    <row r="11" spans="1:6" ht="15" thickBot="1" x14ac:dyDescent="0.4">
      <c r="A11" s="73" t="s">
        <v>60</v>
      </c>
      <c r="B11" s="73">
        <v>10</v>
      </c>
    </row>
    <row r="12" spans="1:6" ht="15" thickBot="1" x14ac:dyDescent="0.4">
      <c r="A12" s="73" t="s">
        <v>61</v>
      </c>
      <c r="B12" s="73">
        <v>3.34</v>
      </c>
    </row>
    <row r="13" spans="1:6" ht="15" thickBot="1" x14ac:dyDescent="0.4">
      <c r="A13" s="73" t="s">
        <v>62</v>
      </c>
      <c r="B13" s="73">
        <v>13.34</v>
      </c>
    </row>
    <row r="15" spans="1:6" ht="46.5" customHeight="1" x14ac:dyDescent="0.35">
      <c r="A15" s="187" t="s">
        <v>63</v>
      </c>
      <c r="B15" s="187"/>
      <c r="C15" s="187"/>
      <c r="D15" s="70"/>
      <c r="E15" s="70"/>
      <c r="F15" s="70"/>
    </row>
    <row r="16" spans="1:6" ht="10" customHeight="1" x14ac:dyDescent="0.35">
      <c r="A16" s="87"/>
      <c r="B16" s="87"/>
      <c r="C16" s="87"/>
      <c r="D16" s="87"/>
      <c r="E16" s="87"/>
      <c r="F16" s="87"/>
    </row>
    <row r="17" spans="1:4" x14ac:dyDescent="0.35">
      <c r="A17" s="71" t="s">
        <v>64</v>
      </c>
    </row>
    <row r="18" spans="1:4" ht="15" thickBot="1" x14ac:dyDescent="0.4"/>
    <row r="19" spans="1:4" ht="15" thickBot="1" x14ac:dyDescent="0.4">
      <c r="A19" s="73"/>
      <c r="B19" s="74"/>
      <c r="C19" s="74" t="s">
        <v>65</v>
      </c>
    </row>
    <row r="20" spans="1:4" ht="15" thickBot="1" x14ac:dyDescent="0.4">
      <c r="A20" s="73" t="s">
        <v>66</v>
      </c>
      <c r="B20" s="75">
        <v>550000</v>
      </c>
      <c r="C20" s="76">
        <v>0.47410000000000002</v>
      </c>
      <c r="D20" s="77"/>
    </row>
    <row r="21" spans="1:4" ht="15" thickBot="1" x14ac:dyDescent="0.4">
      <c r="A21" s="73" t="s">
        <v>79</v>
      </c>
      <c r="B21" s="75">
        <v>610000</v>
      </c>
      <c r="C21" s="76">
        <v>0.52590000000000003</v>
      </c>
      <c r="D21" s="77"/>
    </row>
    <row r="22" spans="1:4" ht="15" thickBot="1" x14ac:dyDescent="0.4">
      <c r="A22" s="73" t="s">
        <v>67</v>
      </c>
      <c r="B22" s="75">
        <v>1160000</v>
      </c>
      <c r="C22" s="76">
        <v>1</v>
      </c>
      <c r="D22" s="77"/>
    </row>
    <row r="23" spans="1:4" ht="15" thickBot="1" x14ac:dyDescent="0.4">
      <c r="A23" s="73"/>
      <c r="B23" s="74"/>
      <c r="C23" s="73"/>
    </row>
    <row r="24" spans="1:4" ht="15" thickBot="1" x14ac:dyDescent="0.4">
      <c r="A24" s="73" t="s">
        <v>221</v>
      </c>
      <c r="B24" s="74" t="s">
        <v>68</v>
      </c>
      <c r="C24" s="73"/>
    </row>
    <row r="25" spans="1:4" ht="15" thickBot="1" x14ac:dyDescent="0.4">
      <c r="A25" s="73"/>
      <c r="B25" s="74" t="s">
        <v>69</v>
      </c>
      <c r="C25" s="73"/>
    </row>
    <row r="26" spans="1:4" ht="15" thickBot="1" x14ac:dyDescent="0.4">
      <c r="A26" s="73" t="s">
        <v>70</v>
      </c>
      <c r="B26" s="76">
        <v>0.52590000000000003</v>
      </c>
      <c r="C26" s="73"/>
    </row>
    <row r="27" spans="1:4" ht="15" thickBot="1" x14ac:dyDescent="0.4">
      <c r="A27" s="73"/>
      <c r="B27" s="74" t="s">
        <v>71</v>
      </c>
      <c r="C27" s="73"/>
    </row>
    <row r="28" spans="1:4" ht="58.5" thickBot="1" x14ac:dyDescent="0.4">
      <c r="A28" s="78" t="s">
        <v>222</v>
      </c>
      <c r="B28" s="79" t="s">
        <v>72</v>
      </c>
      <c r="C28" s="73"/>
    </row>
  </sheetData>
  <sheetProtection sheet="1" objects="1" scenarios="1"/>
  <mergeCells count="3">
    <mergeCell ref="A2:C2"/>
    <mergeCell ref="A4:C4"/>
    <mergeCell ref="A15:C15"/>
  </mergeCells>
  <pageMargins left="0.7" right="0.7" top="0.78740157499999996" bottom="0.78740157499999996"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7</vt:i4>
      </vt:variant>
    </vt:vector>
  </HeadingPairs>
  <TitlesOfParts>
    <vt:vector size="12" baseType="lpstr">
      <vt:lpstr>(1) Stammdaten</vt:lpstr>
      <vt:lpstr>(2) Auszubildende - Studierende</vt:lpstr>
      <vt:lpstr>(3) Einverständniserklärung</vt:lpstr>
      <vt:lpstr>(4) Ausfüllhinweise</vt:lpstr>
      <vt:lpstr>(5) Merkblatt</vt:lpstr>
      <vt:lpstr>'(2) Auszubildende - Studierende'!Druckbereich</vt:lpstr>
      <vt:lpstr>'(3) Einverständniserklärung'!Druckbereich</vt:lpstr>
      <vt:lpstr>'(4) Ausfüllhinweise'!Druckbereich</vt:lpstr>
      <vt:lpstr>IK</vt:lpstr>
      <vt:lpstr>IK_Stammdaten</vt:lpstr>
      <vt:lpstr>Name_Einrichtung</vt:lpstr>
      <vt:lpstr>Name_Tr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2025-01-13T13:16:22Z</cp:lastPrinted>
  <dcterms:created xsi:type="dcterms:W3CDTF">2019-07-05T04:10:45Z</dcterms:created>
  <dcterms:modified xsi:type="dcterms:W3CDTF">2025-01-13T13:16:26Z</dcterms:modified>
</cp:coreProperties>
</file>